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3"/>
  <workbookPr/>
  <mc:AlternateContent xmlns:mc="http://schemas.openxmlformats.org/markup-compatibility/2006">
    <mc:Choice Requires="x15">
      <x15ac:absPath xmlns:x15ac="http://schemas.microsoft.com/office/spreadsheetml/2010/11/ac" url="/Users/vicsonlim/Documents/1. colehiyo stuffs/1. Sanggu!/DBM/2. Budget Proposal/"/>
    </mc:Choice>
  </mc:AlternateContent>
  <xr:revisionPtr revIDLastSave="0" documentId="8_{362FAEF5-54FB-6D49-8BC9-EC44529B5CA1}" xr6:coauthVersionLast="45" xr6:coauthVersionMax="45" xr10:uidLastSave="{00000000-0000-0000-0000-000000000000}"/>
  <bookViews>
    <workbookView xWindow="0" yWindow="440" windowWidth="28800" windowHeight="16440" firstSheet="9" activeTab="20" xr2:uid="{00000000-000D-0000-FFFF-FFFF00000000}"/>
  </bookViews>
  <sheets>
    <sheet name="coverpage" sheetId="1" r:id="rId1"/>
    <sheet name="BUDGET " sheetId="2" r:id="rId2"/>
    <sheet name="attachment 1 oper" sheetId="3" r:id="rId3"/>
    <sheet name="attachment 2 proj" sheetId="4" r:id="rId4"/>
    <sheet name="Base Department Template" sheetId="5" r:id="rId5"/>
    <sheet name="DEA-C" sheetId="6" r:id="rId6"/>
    <sheet name="OVP" sheetId="7" r:id="rId7"/>
    <sheet name="DBM" sheetId="8" r:id="rId8"/>
    <sheet name="DBM - CONTINGENCY FUND" sheetId="9" r:id="rId9"/>
    <sheet name="(X) DBM-LIONS Sector" sheetId="10" r:id="rId10"/>
    <sheet name="DBM - Scholars Sector" sheetId="11" r:id="rId11"/>
    <sheet name="DBM-Sports Sector" sheetId="12" r:id="rId12"/>
    <sheet name="DOC" sheetId="13" r:id="rId13"/>
    <sheet name="CDI" sheetId="14" r:id="rId14"/>
    <sheet name="CMH" sheetId="15" r:id="rId15"/>
    <sheet name="CGE" sheetId="16" r:id="rId16"/>
    <sheet name="CASMV" sheetId="17" r:id="rId17"/>
    <sheet name="JGSOM" sheetId="18" r:id="rId18"/>
    <sheet name="SOSE" sheetId="19" r:id="rId19"/>
    <sheet name="SOSS" sheetId="20" r:id="rId20"/>
    <sheet name="SOH" sheetId="21" r:id="rId21"/>
  </sheet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7" i="4" l="1"/>
  <c r="J38" i="4"/>
  <c r="J40" i="4"/>
  <c r="J41" i="4"/>
  <c r="C37" i="4"/>
  <c r="D37" i="4"/>
  <c r="I37" i="4" s="1"/>
  <c r="C38" i="4"/>
  <c r="G38" i="4"/>
  <c r="I38" i="4"/>
  <c r="J13" i="4"/>
  <c r="J15" i="4"/>
  <c r="J16" i="4"/>
  <c r="J25" i="4"/>
  <c r="J26" i="4"/>
  <c r="J28" i="4"/>
  <c r="J29" i="4"/>
  <c r="J31" i="4"/>
  <c r="J33" i="4"/>
  <c r="J34" i="4"/>
  <c r="J42" i="4"/>
  <c r="J43" i="4"/>
  <c r="J45" i="4"/>
  <c r="J47" i="4"/>
  <c r="F22" i="21"/>
  <c r="F23" i="21" s="1"/>
  <c r="E6" i="21" s="1"/>
  <c r="E7" i="21" s="1"/>
  <c r="B9" i="9" s="1"/>
  <c r="F21" i="21"/>
  <c r="F20" i="21"/>
  <c r="F19" i="21"/>
  <c r="F14" i="21"/>
  <c r="F13" i="21"/>
  <c r="F12" i="21"/>
  <c r="E5" i="21"/>
  <c r="B5" i="21"/>
  <c r="F21" i="20"/>
  <c r="F22" i="20" s="1"/>
  <c r="F14" i="20"/>
  <c r="F13" i="20"/>
  <c r="E5" i="20"/>
  <c r="E7" i="20" s="1"/>
  <c r="B7" i="9" s="1"/>
  <c r="F61" i="19"/>
  <c r="F55" i="19"/>
  <c r="F51" i="19"/>
  <c r="F44" i="19"/>
  <c r="F43" i="19"/>
  <c r="F42" i="19"/>
  <c r="F37" i="19"/>
  <c r="F38" i="19" s="1"/>
  <c r="F36" i="19"/>
  <c r="F29" i="19"/>
  <c r="F30" i="19" s="1"/>
  <c r="F21" i="19"/>
  <c r="F22" i="19" s="1"/>
  <c r="F23" i="19" s="1"/>
  <c r="F15" i="19"/>
  <c r="F16" i="19" s="1"/>
  <c r="E5" i="19" s="1"/>
  <c r="F14" i="19"/>
  <c r="E8" i="19"/>
  <c r="B8" i="19"/>
  <c r="B6" i="19"/>
  <c r="B5" i="19"/>
  <c r="F22" i="18"/>
  <c r="F21" i="18"/>
  <c r="F19" i="18"/>
  <c r="F18" i="18"/>
  <c r="F16" i="18"/>
  <c r="F15" i="18"/>
  <c r="F13" i="18"/>
  <c r="F23" i="18" s="1"/>
  <c r="E5" i="18" s="1"/>
  <c r="E7" i="18" s="1"/>
  <c r="B10" i="9" s="1"/>
  <c r="F12" i="18"/>
  <c r="F11" i="17"/>
  <c r="F12" i="17" s="1"/>
  <c r="F37" i="16"/>
  <c r="F36" i="16"/>
  <c r="F38" i="16" s="1"/>
  <c r="F33" i="16"/>
  <c r="F32" i="16"/>
  <c r="F34" i="16" s="1"/>
  <c r="F39" i="16" s="1"/>
  <c r="F25" i="16"/>
  <c r="F24" i="16"/>
  <c r="F26" i="16" s="1"/>
  <c r="F22" i="16"/>
  <c r="F27" i="16" s="1"/>
  <c r="E6" i="16" s="1"/>
  <c r="F21" i="16"/>
  <c r="F20" i="16"/>
  <c r="F14" i="16"/>
  <c r="F15" i="16" s="1"/>
  <c r="E5" i="16" s="1"/>
  <c r="F13" i="16"/>
  <c r="B7" i="16"/>
  <c r="B6" i="16"/>
  <c r="F31" i="15"/>
  <c r="F30" i="15"/>
  <c r="F21" i="15"/>
  <c r="F22" i="15" s="1"/>
  <c r="F23" i="15" s="1"/>
  <c r="F20" i="15"/>
  <c r="F13" i="15"/>
  <c r="F14" i="15" s="1"/>
  <c r="F15" i="15" s="1"/>
  <c r="E8" i="15"/>
  <c r="F19" i="14"/>
  <c r="F20" i="14" s="1"/>
  <c r="F13" i="14"/>
  <c r="F14" i="14" s="1"/>
  <c r="F12" i="14"/>
  <c r="E5" i="14"/>
  <c r="F44" i="13"/>
  <c r="F45" i="13" s="1"/>
  <c r="E7" i="13" s="1"/>
  <c r="G17" i="4" s="1"/>
  <c r="F43" i="13"/>
  <c r="F36" i="13"/>
  <c r="F37" i="13" s="1"/>
  <c r="F38" i="13" s="1"/>
  <c r="E6" i="13" s="1"/>
  <c r="H16" i="4" s="1"/>
  <c r="I16" i="4" s="1"/>
  <c r="F30" i="13"/>
  <c r="F29" i="13"/>
  <c r="F27" i="13"/>
  <c r="F26" i="13"/>
  <c r="F24" i="13"/>
  <c r="F23" i="13"/>
  <c r="F21" i="13"/>
  <c r="F20" i="13"/>
  <c r="F18" i="13"/>
  <c r="F17" i="13"/>
  <c r="F15" i="13"/>
  <c r="F31" i="13" s="1"/>
  <c r="E5" i="13" s="1"/>
  <c r="F14" i="13"/>
  <c r="F13" i="13"/>
  <c r="F33" i="12"/>
  <c r="F34" i="12" s="1"/>
  <c r="F32" i="12"/>
  <c r="F31" i="12"/>
  <c r="F24" i="12"/>
  <c r="F23" i="12"/>
  <c r="F22" i="12"/>
  <c r="F21" i="12"/>
  <c r="F25" i="12" s="1"/>
  <c r="F14" i="12"/>
  <c r="F13" i="12"/>
  <c r="F15" i="12" s="1"/>
  <c r="F25" i="11"/>
  <c r="F26" i="11" s="1"/>
  <c r="F22" i="11"/>
  <c r="F13" i="11"/>
  <c r="F16" i="11" s="1"/>
  <c r="E6" i="11"/>
  <c r="D103" i="10"/>
  <c r="E101" i="10"/>
  <c r="E97" i="10"/>
  <c r="E92" i="10"/>
  <c r="E88" i="10"/>
  <c r="E83" i="10"/>
  <c r="E75" i="10"/>
  <c r="E72" i="10"/>
  <c r="E66" i="10"/>
  <c r="E56" i="10"/>
  <c r="E50" i="10"/>
  <c r="E46" i="10"/>
  <c r="E42" i="10"/>
  <c r="E38" i="10"/>
  <c r="E34" i="10"/>
  <c r="E30" i="10"/>
  <c r="E24" i="10"/>
  <c r="E19" i="10"/>
  <c r="E15" i="10"/>
  <c r="E8" i="10"/>
  <c r="E103" i="10" s="1"/>
  <c r="B16" i="9"/>
  <c r="B13" i="9"/>
  <c r="B4" i="9"/>
  <c r="E29" i="8"/>
  <c r="F29" i="8" s="1"/>
  <c r="F28" i="8"/>
  <c r="F13" i="8"/>
  <c r="F14" i="8" s="1"/>
  <c r="B6" i="8"/>
  <c r="B5" i="8"/>
  <c r="F24" i="7"/>
  <c r="F23" i="7"/>
  <c r="F21" i="7"/>
  <c r="F25" i="7" s="1"/>
  <c r="E6" i="7" s="1"/>
  <c r="F20" i="7"/>
  <c r="F13" i="7"/>
  <c r="F14" i="7" s="1"/>
  <c r="E7" i="7"/>
  <c r="F15" i="6"/>
  <c r="F14" i="6"/>
  <c r="F13" i="6"/>
  <c r="F12" i="6"/>
  <c r="F16" i="6" s="1"/>
  <c r="F39" i="5"/>
  <c r="E7" i="5" s="1"/>
  <c r="F38" i="5"/>
  <c r="F37" i="5"/>
  <c r="F36" i="5"/>
  <c r="F29" i="5"/>
  <c r="F28" i="5"/>
  <c r="F27" i="5"/>
  <c r="F30" i="5" s="1"/>
  <c r="F24" i="5"/>
  <c r="F23" i="5"/>
  <c r="F22" i="5"/>
  <c r="F25" i="5" s="1"/>
  <c r="F15" i="5"/>
  <c r="F14" i="5"/>
  <c r="F16" i="5" s="1"/>
  <c r="F13" i="5"/>
  <c r="D48" i="4"/>
  <c r="I48" i="4" s="1"/>
  <c r="C48" i="4"/>
  <c r="D47" i="4"/>
  <c r="I47" i="4" s="1"/>
  <c r="C47" i="4"/>
  <c r="G46" i="4"/>
  <c r="I46" i="4" s="1"/>
  <c r="C46" i="4"/>
  <c r="D45" i="4"/>
  <c r="I45" i="4" s="1"/>
  <c r="C45" i="4"/>
  <c r="H44" i="4"/>
  <c r="D44" i="4"/>
  <c r="C44" i="4"/>
  <c r="H43" i="4"/>
  <c r="D43" i="4"/>
  <c r="C43" i="4"/>
  <c r="I42" i="4"/>
  <c r="C42" i="4"/>
  <c r="I41" i="4"/>
  <c r="C41" i="4"/>
  <c r="C40" i="4"/>
  <c r="G39" i="4"/>
  <c r="I39" i="4" s="1"/>
  <c r="C39" i="4"/>
  <c r="I36" i="4"/>
  <c r="G35" i="4"/>
  <c r="I35" i="4" s="1"/>
  <c r="G34" i="4"/>
  <c r="I34" i="4" s="1"/>
  <c r="C32" i="4"/>
  <c r="G31" i="4"/>
  <c r="I31" i="4" s="1"/>
  <c r="C31" i="4"/>
  <c r="F30" i="4"/>
  <c r="I30" i="4" s="1"/>
  <c r="C30" i="4"/>
  <c r="G29" i="4"/>
  <c r="D29" i="4"/>
  <c r="C29" i="4"/>
  <c r="G28" i="4"/>
  <c r="I28" i="4" s="1"/>
  <c r="C28" i="4"/>
  <c r="I27" i="4"/>
  <c r="C27" i="4"/>
  <c r="G26" i="4"/>
  <c r="E26" i="4"/>
  <c r="C26" i="4"/>
  <c r="G25" i="4"/>
  <c r="I25" i="4" s="1"/>
  <c r="C25" i="4"/>
  <c r="C24" i="4"/>
  <c r="I23" i="4"/>
  <c r="I22" i="4"/>
  <c r="I21" i="4"/>
  <c r="I20" i="4"/>
  <c r="I19" i="4"/>
  <c r="I18" i="4"/>
  <c r="C17" i="4"/>
  <c r="C16" i="4"/>
  <c r="C15" i="4"/>
  <c r="C14" i="4"/>
  <c r="C13" i="4"/>
  <c r="I12" i="4"/>
  <c r="I11" i="4"/>
  <c r="A11" i="4"/>
  <c r="A12" i="4" s="1"/>
  <c r="J11" i="4" s="1"/>
  <c r="D33" i="3"/>
  <c r="H32" i="3"/>
  <c r="H31" i="3"/>
  <c r="F30" i="3"/>
  <c r="F33" i="3" s="1"/>
  <c r="H29" i="3"/>
  <c r="H28" i="3"/>
  <c r="H27" i="3"/>
  <c r="H26" i="3"/>
  <c r="H25" i="3"/>
  <c r="H23" i="3"/>
  <c r="H22" i="3"/>
  <c r="H21" i="3"/>
  <c r="H20" i="3"/>
  <c r="H19" i="3"/>
  <c r="H18" i="3"/>
  <c r="H16" i="3"/>
  <c r="H14" i="3"/>
  <c r="A14" i="3"/>
  <c r="H13" i="3"/>
  <c r="A13" i="3"/>
  <c r="K73" i="2"/>
  <c r="J71" i="2"/>
  <c r="I71" i="2"/>
  <c r="H71" i="2"/>
  <c r="F71" i="2"/>
  <c r="E71" i="2"/>
  <c r="C71" i="2"/>
  <c r="C73" i="2" s="1"/>
  <c r="G69" i="2"/>
  <c r="G68" i="2"/>
  <c r="F68" i="2"/>
  <c r="G67" i="2"/>
  <c r="G66" i="2"/>
  <c r="G65" i="2"/>
  <c r="G64" i="2"/>
  <c r="G63" i="2"/>
  <c r="F62" i="2"/>
  <c r="G62" i="2" s="1"/>
  <c r="G61" i="2"/>
  <c r="F61" i="2"/>
  <c r="G60" i="2"/>
  <c r="G59" i="2"/>
  <c r="G58" i="2"/>
  <c r="G57" i="2"/>
  <c r="G56" i="2"/>
  <c r="G55" i="2"/>
  <c r="G54" i="2"/>
  <c r="G53" i="2"/>
  <c r="G52" i="2"/>
  <c r="A52" i="2"/>
  <c r="G51" i="2"/>
  <c r="A51" i="2"/>
  <c r="K50" i="2"/>
  <c r="K71" i="2" s="1"/>
  <c r="G50" i="2"/>
  <c r="G71" i="2" s="1"/>
  <c r="A50" i="2"/>
  <c r="C44" i="2"/>
  <c r="A39" i="2"/>
  <c r="A40" i="2" s="1"/>
  <c r="A41" i="2" s="1"/>
  <c r="A42" i="2" s="1"/>
  <c r="K32" i="2"/>
  <c r="J32" i="2"/>
  <c r="I32" i="2"/>
  <c r="F32" i="2"/>
  <c r="E32" i="2"/>
  <c r="G30" i="2"/>
  <c r="F29" i="2"/>
  <c r="G29" i="2" s="1"/>
  <c r="G28" i="2"/>
  <c r="G27" i="2"/>
  <c r="G26" i="2"/>
  <c r="G25" i="2"/>
  <c r="G24" i="2"/>
  <c r="G23" i="2"/>
  <c r="G22" i="2"/>
  <c r="G21" i="2"/>
  <c r="G20" i="2"/>
  <c r="G19" i="2"/>
  <c r="G18" i="2"/>
  <c r="G17" i="2"/>
  <c r="G16" i="2"/>
  <c r="G15" i="2"/>
  <c r="G14" i="2"/>
  <c r="G13" i="2"/>
  <c r="A13" i="2"/>
  <c r="G12" i="2"/>
  <c r="A12" i="2"/>
  <c r="C12" i="2" s="1"/>
  <c r="C11" i="1" s="1"/>
  <c r="G11" i="2"/>
  <c r="A11" i="2"/>
  <c r="A10" i="1"/>
  <c r="I26" i="4" l="1"/>
  <c r="I43" i="4"/>
  <c r="A13" i="4"/>
  <c r="J12" i="4" s="1"/>
  <c r="I44" i="4"/>
  <c r="I29" i="4"/>
  <c r="I17" i="4"/>
  <c r="E7" i="16"/>
  <c r="C24" i="3"/>
  <c r="A12" i="1"/>
  <c r="A13" i="1"/>
  <c r="F40" i="5"/>
  <c r="F17" i="5"/>
  <c r="E5" i="5"/>
  <c r="F17" i="6"/>
  <c r="E17" i="3" s="1"/>
  <c r="E5" i="6"/>
  <c r="E8" i="6" s="1"/>
  <c r="B2" i="9" s="1"/>
  <c r="D13" i="4"/>
  <c r="E5" i="8"/>
  <c r="F15" i="8"/>
  <c r="F26" i="12"/>
  <c r="E6" i="12"/>
  <c r="E8" i="16"/>
  <c r="B15" i="9" s="1"/>
  <c r="E9" i="19"/>
  <c r="B8" i="9" s="1"/>
  <c r="G32" i="4"/>
  <c r="I32" i="4" s="1"/>
  <c r="E6" i="14"/>
  <c r="E7" i="14" s="1"/>
  <c r="B12" i="9" s="1"/>
  <c r="F21" i="14"/>
  <c r="F13" i="17"/>
  <c r="E5" i="17" s="1"/>
  <c r="E6" i="17" s="1"/>
  <c r="B14" i="9" s="1"/>
  <c r="G24" i="4"/>
  <c r="I24" i="4" s="1"/>
  <c r="A11" i="1"/>
  <c r="G32" i="2"/>
  <c r="F15" i="7"/>
  <c r="E5" i="7" s="1"/>
  <c r="E8" i="7" s="1"/>
  <c r="B3" i="9" s="1"/>
  <c r="G33" i="4"/>
  <c r="I33" i="4" s="1"/>
  <c r="E8" i="13"/>
  <c r="B11" i="9" s="1"/>
  <c r="H15" i="4"/>
  <c r="E6" i="19"/>
  <c r="D40" i="4"/>
  <c r="I40" i="4" s="1"/>
  <c r="F31" i="5"/>
  <c r="E6" i="5"/>
  <c r="E5" i="12"/>
  <c r="F16" i="12"/>
  <c r="F17" i="11"/>
  <c r="E5" i="11"/>
  <c r="E8" i="11" s="1"/>
  <c r="F50" i="4"/>
  <c r="E7" i="12"/>
  <c r="A53" i="2"/>
  <c r="C11" i="2"/>
  <c r="A14" i="2"/>
  <c r="A15" i="3"/>
  <c r="H30" i="3"/>
  <c r="A15" i="4" l="1"/>
  <c r="C10" i="1"/>
  <c r="G50" i="4"/>
  <c r="A15" i="2"/>
  <c r="A16" i="2"/>
  <c r="A54" i="2"/>
  <c r="H50" i="4"/>
  <c r="I15" i="4"/>
  <c r="I13" i="4"/>
  <c r="E8" i="12"/>
  <c r="B5" i="9" s="1"/>
  <c r="B17" i="9" s="1"/>
  <c r="E20" i="8" s="1"/>
  <c r="F20" i="8" s="1"/>
  <c r="F21" i="8" s="1"/>
  <c r="A55" i="2"/>
  <c r="E33" i="3"/>
  <c r="H17" i="3"/>
  <c r="A14" i="1"/>
  <c r="H24" i="3"/>
  <c r="C33" i="3"/>
  <c r="E27" i="8"/>
  <c r="F27" i="8" s="1"/>
  <c r="B6" i="9"/>
  <c r="A16" i="3"/>
  <c r="A56" i="2"/>
  <c r="E8" i="5"/>
  <c r="A18" i="4" l="1"/>
  <c r="F22" i="8"/>
  <c r="E7" i="8" s="1"/>
  <c r="G15" i="3"/>
  <c r="F31" i="8"/>
  <c r="F30" i="8"/>
  <c r="E6" i="8" s="1"/>
  <c r="C15" i="2"/>
  <c r="C14" i="1" s="1"/>
  <c r="A18" i="2"/>
  <c r="A19" i="2" s="1"/>
  <c r="A17" i="2"/>
  <c r="A57" i="2"/>
  <c r="A59" i="2"/>
  <c r="A58" i="2"/>
  <c r="A17" i="3"/>
  <c r="A15" i="1"/>
  <c r="C14" i="2"/>
  <c r="C13" i="1" s="1"/>
  <c r="A19" i="4" l="1"/>
  <c r="A20" i="4" s="1"/>
  <c r="A16" i="1"/>
  <c r="A20" i="3"/>
  <c r="A21" i="3"/>
  <c r="A19" i="3"/>
  <c r="A20" i="2"/>
  <c r="A60" i="2"/>
  <c r="A18" i="3"/>
  <c r="C18" i="2"/>
  <c r="C17" i="1" s="1"/>
  <c r="A17" i="1"/>
  <c r="D14" i="4"/>
  <c r="E8" i="8"/>
  <c r="H15" i="3"/>
  <c r="G33" i="3"/>
  <c r="A21" i="4" l="1"/>
  <c r="A22" i="4" s="1"/>
  <c r="C20" i="2"/>
  <c r="A22" i="3"/>
  <c r="H33" i="3"/>
  <c r="C13" i="2"/>
  <c r="I14" i="4"/>
  <c r="D50" i="4"/>
  <c r="A21" i="2"/>
  <c r="A61" i="2"/>
  <c r="A23" i="3"/>
  <c r="C16" i="2"/>
  <c r="C15" i="1" s="1"/>
  <c r="C17" i="2"/>
  <c r="C16" i="1" s="1"/>
  <c r="A18" i="1"/>
  <c r="C19" i="2"/>
  <c r="C18" i="1" s="1"/>
  <c r="J14" i="4" l="1"/>
  <c r="A23" i="4"/>
  <c r="A24" i="4" s="1"/>
  <c r="C12" i="1"/>
  <c r="A24" i="3"/>
  <c r="C21" i="2"/>
  <c r="C19" i="1" s="1"/>
  <c r="A22" i="2"/>
  <c r="I50" i="4"/>
  <c r="A19" i="1"/>
  <c r="A20" i="1" s="1"/>
  <c r="A21" i="1" s="1"/>
  <c r="A62" i="2"/>
  <c r="A63" i="2" s="1"/>
  <c r="A64" i="2" s="1"/>
  <c r="J17" i="4" l="1"/>
  <c r="J18" i="4"/>
  <c r="J19" i="4" s="1"/>
  <c r="J20" i="4" s="1"/>
  <c r="A25" i="4"/>
  <c r="A28" i="4" s="1"/>
  <c r="A65" i="2"/>
  <c r="A66" i="2" s="1"/>
  <c r="A67" i="2" s="1"/>
  <c r="A68" i="2" s="1"/>
  <c r="A69" i="2" s="1"/>
  <c r="C22" i="2"/>
  <c r="A23" i="2"/>
  <c r="A26" i="3"/>
  <c r="A27" i="3" s="1"/>
  <c r="A28" i="3" s="1"/>
  <c r="A29" i="3" s="1"/>
  <c r="A30" i="3" s="1"/>
  <c r="A31" i="3" s="1"/>
  <c r="A32" i="3" s="1"/>
  <c r="A22" i="1"/>
  <c r="A25" i="3"/>
  <c r="J21" i="4" l="1"/>
  <c r="J22" i="4" s="1"/>
  <c r="J23" i="4" s="1"/>
  <c r="A31" i="4"/>
  <c r="A33" i="4" s="1"/>
  <c r="C20" i="1"/>
  <c r="A23" i="1"/>
  <c r="A24" i="1" s="1"/>
  <c r="A25" i="1" s="1"/>
  <c r="A26" i="1" s="1"/>
  <c r="A27" i="1" s="1"/>
  <c r="A28" i="1" s="1"/>
  <c r="C23" i="2"/>
  <c r="C21" i="1" s="1"/>
  <c r="A24" i="2"/>
  <c r="J24" i="4" l="1"/>
  <c r="J27" i="4" s="1"/>
  <c r="A36" i="4"/>
  <c r="A37" i="4" s="1"/>
  <c r="C24" i="2"/>
  <c r="C22" i="1" s="1"/>
  <c r="A25" i="2"/>
  <c r="J30" i="4" l="1"/>
  <c r="J32" i="4" s="1"/>
  <c r="C25" i="2"/>
  <c r="C23" i="1" s="1"/>
  <c r="A26" i="2"/>
  <c r="A40" i="4"/>
  <c r="J35" i="4" l="1"/>
  <c r="J36" i="4" s="1"/>
  <c r="J39" i="4" s="1"/>
  <c r="C26" i="2"/>
  <c r="C24" i="1" s="1"/>
  <c r="A27" i="2"/>
  <c r="A45" i="4"/>
  <c r="C27" i="2" l="1"/>
  <c r="C25" i="1" s="1"/>
  <c r="A28" i="2"/>
  <c r="A47" i="4"/>
  <c r="J44" i="4" l="1"/>
  <c r="J46" i="4" s="1"/>
  <c r="J48" i="4" s="1"/>
  <c r="A49" i="4"/>
  <c r="C28" i="2"/>
  <c r="C26" i="1" s="1"/>
  <c r="A29" i="2"/>
  <c r="C29" i="2" l="1"/>
  <c r="C27" i="1" s="1"/>
  <c r="A30" i="2"/>
  <c r="C30" i="2" s="1"/>
  <c r="J50" i="4" l="1"/>
  <c r="C28" i="1"/>
  <c r="C30" i="1" s="1"/>
  <c r="C32" i="2"/>
  <c r="E75" i="2" l="1"/>
  <c r="J7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36" authorId="0" shapeId="0" xr:uid="{00000000-0006-0000-0C00-000002000000}">
      <text>
        <r>
          <rPr>
            <sz val="10"/>
            <color rgb="FF000000"/>
            <rFont val="Arial"/>
          </rPr>
          <t>still in negotiation with storyblocks, if ever we can make this available to the entire sanggunian (stock images, footage, music, templates)
	-Dwayne Raedhen Cabel
price indicated is for individual licensing only
	-Dwayne Raedhen Cabel
we will most likely be removing this, storyblocks have gotten back to us and its extremely expensive lmao
	-Dwayne Raedhen Cabel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12" authorId="0" shapeId="0" xr:uid="{00000000-0006-0000-0D00-000001000000}">
      <text>
        <r>
          <rPr>
            <sz val="10"/>
            <color rgb="FF000000"/>
            <rFont val="Arial"/>
          </rPr>
          <t>Please coordinate if this overlaps with DOC’s boosted posts proposed allocation with @dwayne.cabel@obf.ateneo.edu
	-Jb Bejarin
hello! yes, since the introduction of comms partners, we have allocated budget na for boosted posts across central sanggu
	-Dwayne Raedhen Cabel
Noted! Will amend once I have access to my laptop. Thank you very much! :&gt;
	-RACHEL BIANCA PERALTA
Thanks! Pls remove given it’s already reflected in DOC’s budget :))
	-Jb Bejarin</t>
        </r>
      </text>
    </comment>
  </commentList>
</comments>
</file>

<file path=xl/sharedStrings.xml><?xml version="1.0" encoding="utf-8"?>
<sst xmlns="http://schemas.openxmlformats.org/spreadsheetml/2006/main" count="901" uniqueCount="343">
  <si>
    <t>ATENEO DE MANILA UNIVERSITY</t>
  </si>
  <si>
    <t>LOYOLA SCHOOLS OFFICE OF STUDENT ACTIVITIES</t>
  </si>
  <si>
    <t>SANGGUNIAN NG MGA MAG-AARAL NG ATENEO</t>
  </si>
  <si>
    <t>GENERAL BUDGET PROPOSAL</t>
  </si>
  <si>
    <t>FOR SCHOOL YEAR  2020-2021</t>
  </si>
  <si>
    <t>Unit/ Department</t>
  </si>
  <si>
    <t>Amount</t>
  </si>
  <si>
    <t>PST</t>
  </si>
  <si>
    <t>DAA</t>
  </si>
  <si>
    <t>DBM</t>
  </si>
  <si>
    <t>DOC</t>
  </si>
  <si>
    <t>DEA</t>
  </si>
  <si>
    <t>OBA</t>
  </si>
  <si>
    <t>CorRel</t>
  </si>
  <si>
    <t>CSPD</t>
  </si>
  <si>
    <t>CAIP</t>
  </si>
  <si>
    <t>CASMV</t>
  </si>
  <si>
    <t>CGE</t>
  </si>
  <si>
    <t>CMH</t>
  </si>
  <si>
    <t>CDI</t>
  </si>
  <si>
    <t>OVP</t>
  </si>
  <si>
    <t>CA</t>
  </si>
  <si>
    <t>SOM</t>
  </si>
  <si>
    <t>SOSE</t>
  </si>
  <si>
    <t>SOSS</t>
  </si>
  <si>
    <t>SOH</t>
  </si>
  <si>
    <t>TOTAL</t>
  </si>
  <si>
    <t>Prepared by:</t>
  </si>
  <si>
    <t>Reviewed by:</t>
  </si>
  <si>
    <t>Valry Janne H. Lim</t>
  </si>
  <si>
    <t>Jamesun W. Bejarin</t>
  </si>
  <si>
    <t>Finance Officer</t>
  </si>
  <si>
    <t>President</t>
  </si>
  <si>
    <t>0939 920 7411</t>
  </si>
  <si>
    <t>0917 560 0324</t>
  </si>
  <si>
    <t>Noted by:</t>
  </si>
  <si>
    <t>Endorsed by:</t>
  </si>
  <si>
    <t>Nathaniel Paul Reyes</t>
  </si>
  <si>
    <t>Ralph Jacinto A. Quiblat</t>
  </si>
  <si>
    <t>Moderator</t>
  </si>
  <si>
    <t>Director</t>
  </si>
  <si>
    <t>LS OSA</t>
  </si>
  <si>
    <t>GENERAL  BUDGET PROPOSAL</t>
  </si>
  <si>
    <r>
      <t xml:space="preserve">A.  OPERATIONAL BUDGET  </t>
    </r>
    <r>
      <rPr>
        <b/>
        <u/>
        <sz val="8"/>
        <color rgb="FF1F497D"/>
        <rFont val="Verdana"/>
      </rPr>
      <t>(Please fill-out Attachment 1)</t>
    </r>
  </si>
  <si>
    <t>SY 2019-2020</t>
  </si>
  <si>
    <t>Unit/Department</t>
  </si>
  <si>
    <t>PROPOSED</t>
  </si>
  <si>
    <t>ACTUAL</t>
  </si>
  <si>
    <t>DIFFERENCE</t>
  </si>
  <si>
    <t>DSR</t>
  </si>
  <si>
    <r>
      <t>TOTAL PROPOSED OPERATIONAL BUDGET</t>
    </r>
    <r>
      <rPr>
        <sz val="10"/>
        <color rgb="FF1F497D"/>
        <rFont val="Verdana"/>
      </rPr>
      <t xml:space="preserve"> </t>
    </r>
    <r>
      <rPr>
        <sz val="10"/>
        <color rgb="FF0070C0"/>
        <rFont val="Verdana"/>
      </rPr>
      <t>(a)</t>
    </r>
  </si>
  <si>
    <t>B. PROJECT  BUDGET</t>
  </si>
  <si>
    <t>PROJECTED  RECEIPTS (Sponsorships, Donations, Ticket Sales)</t>
  </si>
  <si>
    <t>TOTAL PROJECTED CASH RECEIPTS (b1)</t>
  </si>
  <si>
    <r>
      <t>PROJECTED DISBURSEMENTS:</t>
    </r>
    <r>
      <rPr>
        <u/>
        <sz val="10"/>
        <rFont val="Verdana"/>
      </rPr>
      <t xml:space="preserve"> </t>
    </r>
    <r>
      <rPr>
        <b/>
        <u/>
        <sz val="10"/>
        <rFont val="Verdana"/>
      </rPr>
      <t>(Please fill-out Attachment 2)</t>
    </r>
  </si>
  <si>
    <t>(excluding thesis subsidies of 2018-2019 that were deducted in 2019)</t>
  </si>
  <si>
    <r>
      <t xml:space="preserve">TOTAL PROJECTED CASH DISBURSEMENTS </t>
    </r>
    <r>
      <rPr>
        <sz val="10"/>
        <color rgb="FF1F497D"/>
        <rFont val="Verdana"/>
      </rPr>
      <t>(b2)</t>
    </r>
  </si>
  <si>
    <r>
      <t>PROJECTED BUDGET FOR PROJECTS</t>
    </r>
    <r>
      <rPr>
        <sz val="11"/>
        <color rgb="FF1F497D"/>
        <rFont val="Verdana"/>
      </rPr>
      <t xml:space="preserve"> </t>
    </r>
    <r>
      <rPr>
        <sz val="9"/>
        <color rgb="FF1F497D"/>
        <rFont val="Verdana"/>
      </rPr>
      <t>(c = b2-b1)</t>
    </r>
  </si>
  <si>
    <r>
      <t>TOTAL PROPOSED OPERATIONAL &amp; PROJECT BUDGET</t>
    </r>
    <r>
      <rPr>
        <sz val="12"/>
        <color rgb="FF1F497D"/>
        <rFont val="Verdana"/>
      </rPr>
      <t xml:space="preserve"> </t>
    </r>
    <r>
      <rPr>
        <sz val="9"/>
        <color rgb="FF1F497D"/>
        <rFont val="Verdana"/>
      </rPr>
      <t>(d= a+c )</t>
    </r>
  </si>
  <si>
    <t>ATTACHMENT 1:  ITEMIZED OPERATIONAL BUDGET PROPOSAL</t>
  </si>
  <si>
    <r>
      <t xml:space="preserve">A.  OPERATIONAL BUDGET </t>
    </r>
    <r>
      <rPr>
        <sz val="10"/>
        <color rgb="FFFF0000"/>
        <rFont val="Arial"/>
      </rPr>
      <t xml:space="preserve"> </t>
    </r>
    <r>
      <rPr>
        <i/>
        <sz val="9"/>
        <color rgb="FFFF0000"/>
        <rFont val="Arial"/>
      </rPr>
      <t>(DO NOT DELETE OR ADD COLUMNS W/O DBM'S PERMISSION)</t>
    </r>
  </si>
  <si>
    <t>Training and Development</t>
  </si>
  <si>
    <t>Member Wellness</t>
  </si>
  <si>
    <t>Subscriptions</t>
  </si>
  <si>
    <t>Social Media Boosts</t>
  </si>
  <si>
    <t>Emergency Funds</t>
  </si>
  <si>
    <t>ATTACHMENT 2:  ITEMIZED  DISBURSEMENTS FOR PROJECTS</t>
  </si>
  <si>
    <t>FOR  SCHOOL YEAR  2020-2021</t>
  </si>
  <si>
    <t>PROPOSED DISBURSEMENTS: (DO NOT DELETE OR ADD COLUMNS W/O DBM'S PERMISSION)</t>
  </si>
  <si>
    <t>Activity Name</t>
  </si>
  <si>
    <t>Supplies</t>
  </si>
  <si>
    <t>Incentive</t>
  </si>
  <si>
    <t>Membership</t>
  </si>
  <si>
    <t>Honorarium/              Professional Fees</t>
  </si>
  <si>
    <t>Promotions</t>
  </si>
  <si>
    <t>TOTAL PER ACTIVITY</t>
  </si>
  <si>
    <t>TOTAL PER UNIT/DEPARTMENT</t>
  </si>
  <si>
    <t>PlanSems/Trainings Seminars</t>
  </si>
  <si>
    <t>Town Hall Incentives</t>
  </si>
  <si>
    <t>Survey Incentives</t>
  </si>
  <si>
    <t>~</t>
  </si>
  <si>
    <t>*Department Name* (SY 20**-20**)</t>
  </si>
  <si>
    <t>Total Budget</t>
  </si>
  <si>
    <t>Initiatives</t>
  </si>
  <si>
    <t>Proposal</t>
  </si>
  <si>
    <t>*Initiative's Name*</t>
  </si>
  <si>
    <t>Total Budget Proposal</t>
  </si>
  <si>
    <t>*INITIATIVE'S NAME*</t>
  </si>
  <si>
    <t>Need</t>
  </si>
  <si>
    <t>Supplier</t>
  </si>
  <si>
    <t>Qty</t>
  </si>
  <si>
    <t>Cost</t>
  </si>
  <si>
    <t>Subtotal</t>
  </si>
  <si>
    <t>*Sub Categories*</t>
  </si>
  <si>
    <t>Initiative's Total</t>
  </si>
  <si>
    <t>Department of External Affairs - Central (SY 2020-2021)</t>
  </si>
  <si>
    <t>Reimbursement for Zoom Pro</t>
  </si>
  <si>
    <t>Zoom Pro Reimbursement</t>
  </si>
  <si>
    <t>Zoom Pro Subscription (June)</t>
  </si>
  <si>
    <t>Zoom</t>
  </si>
  <si>
    <t>Zoom Pro Subscription (July)</t>
  </si>
  <si>
    <t>Zoom Pro Subscription (August)</t>
  </si>
  <si>
    <t>Zoom Pro Subscription (September)</t>
  </si>
  <si>
    <t>Office of the Vice President (SY 2020-2021)</t>
  </si>
  <si>
    <t>Unit</t>
  </si>
  <si>
    <t>Internals</t>
  </si>
  <si>
    <t>Strategy and Development</t>
  </si>
  <si>
    <t>PlanSems / Trainings / Seminars</t>
  </si>
  <si>
    <t>Rewards/Gifts/Giveaways</t>
  </si>
  <si>
    <r>
      <rPr>
        <i/>
        <sz val="10"/>
        <rFont val="Arial"/>
      </rPr>
      <t xml:space="preserve">GrabGifts </t>
    </r>
    <r>
      <rPr>
        <sz val="10"/>
        <color rgb="FF000000"/>
        <rFont val="Arial"/>
      </rPr>
      <t>Voucher</t>
    </r>
  </si>
  <si>
    <t>Internals' Total</t>
  </si>
  <si>
    <t>Incentives</t>
  </si>
  <si>
    <t>Any GC supplier i.e. Starbucks/Coffee Bean &amp; Tea Leaf/Bo's Coffee</t>
  </si>
  <si>
    <t>Strategy and Development's Total</t>
  </si>
  <si>
    <t>Department of Budget and Management (S.Y. 2020-2021)</t>
  </si>
  <si>
    <t>Operational Expenses</t>
  </si>
  <si>
    <t>Resource Partnership Program</t>
  </si>
  <si>
    <t>Subsidies</t>
  </si>
  <si>
    <t>Contingency Fund</t>
  </si>
  <si>
    <t>Emergency Funds for OP, OVP, Schools</t>
  </si>
  <si>
    <t>Sectors Allocation Fund</t>
  </si>
  <si>
    <t>Scholars</t>
  </si>
  <si>
    <t>LIONS</t>
  </si>
  <si>
    <t>Sports</t>
  </si>
  <si>
    <t>UNIT</t>
  </si>
  <si>
    <t>CONTINGENCY FUND</t>
  </si>
  <si>
    <t>DEA-C</t>
  </si>
  <si>
    <t>DBM-LIONS Sector</t>
  </si>
  <si>
    <t>DBM-Sports Sector</t>
  </si>
  <si>
    <t>DBM - Scholars</t>
  </si>
  <si>
    <t>JGSOM</t>
  </si>
  <si>
    <t>Extra to reach 1.5 M mark</t>
  </si>
  <si>
    <t>LEAGUE OF INDEPENDENT ORGANIZATIONS</t>
  </si>
  <si>
    <t>Click here to view complete LIONS BP per line item per org.</t>
  </si>
  <si>
    <t>The following budget is the original LIONS budget. Given a PHP 1.5 M cap for the entire Sanggunian budget, the CA representatives negotiated with LIONS a lumpsum of 165k. This was arranged as a lumpsum because it would be fairer to have the LIONS coordinating body decide among themselves and their constituents the budget each organization shall receive (instead of an outside party deciding this). This lumpsum shall be used for the projects and activities stated in the original LIONS B, 1st Sem, SY 2020-2021</t>
  </si>
  <si>
    <t>Organization</t>
  </si>
  <si>
    <t>Initiatives and Project Date</t>
  </si>
  <si>
    <t>Coordinating Body</t>
  </si>
  <si>
    <t>Social Media Boost (October 2020 to January 2021)</t>
  </si>
  <si>
    <t>Online Event Support (October 2020 to January 2021)</t>
  </si>
  <si>
    <t>Blue Bird Improv</t>
  </si>
  <si>
    <t>Basic &amp; Advanced Member Training (October 2020 to January 2021)</t>
  </si>
  <si>
    <t>Blue Hanguk Society</t>
  </si>
  <si>
    <t>Members' General Assembly (September 28 or 29, 2020)</t>
  </si>
  <si>
    <t>Chuseoktober (October 4-17, 2020)</t>
  </si>
  <si>
    <t>Forever Young (November 2020)</t>
  </si>
  <si>
    <t>Blue Indie Komiks</t>
  </si>
  <si>
    <t>BLINK Semestral Zine (November 18, 2020)</t>
  </si>
  <si>
    <t>Semestral Talk (November 30, 2020)</t>
  </si>
  <si>
    <t>Blue Symphony Orchestra</t>
  </si>
  <si>
    <t>Accent Project Prizes (September 30 to November 10, 2020)</t>
  </si>
  <si>
    <t>Production Workshops (2nd Quarter of 1st Semester)</t>
  </si>
  <si>
    <t>Emergency Budget for Recording Equipment (2nd Quarter of 1st Semester)</t>
  </si>
  <si>
    <t>BYTE</t>
  </si>
  <si>
    <t>Startup Summit (SUS)</t>
  </si>
  <si>
    <t>Nibble Series</t>
  </si>
  <si>
    <t>ITECH</t>
  </si>
  <si>
    <t>FrostBYTE</t>
  </si>
  <si>
    <t>CASA</t>
  </si>
  <si>
    <t>Rehearsals</t>
  </si>
  <si>
    <t>Audition Consultations</t>
  </si>
  <si>
    <t>Cuisina</t>
  </si>
  <si>
    <t>Plating Competition</t>
  </si>
  <si>
    <t>Cuisina Night</t>
  </si>
  <si>
    <t>Developer Student Club Loyola</t>
  </si>
  <si>
    <t>ADMU Pavilion Recruitment Week App</t>
  </si>
  <si>
    <t>Hackfest 2020: Online Hackathon</t>
  </si>
  <si>
    <t>Fitness Improvement Team</t>
  </si>
  <si>
    <t>Commission for Marketing Video Editor (September 13, 2020)</t>
  </si>
  <si>
    <t>Exercise Equipment (September 13, 2020)</t>
  </si>
  <si>
    <t>Habitat for Humanity Blue Chapter</t>
  </si>
  <si>
    <t>Paint Builds 1 (November 2020)</t>
  </si>
  <si>
    <t>Social Leadership Talk (November 21, 2020)</t>
  </si>
  <si>
    <t>Junior Fellowship for Financial Literacy</t>
  </si>
  <si>
    <t>JFeL Summit</t>
  </si>
  <si>
    <t>JFellow's Carnival</t>
  </si>
  <si>
    <t>Financial World Simulation</t>
  </si>
  <si>
    <t>Finance Booklet</t>
  </si>
  <si>
    <t xml:space="preserve">Junior Photography Enthusiasts Guild </t>
  </si>
  <si>
    <t>PhotoTalk #1 and #2</t>
  </si>
  <si>
    <t>Kalipunang Sosyolohiya at Antropolohiya</t>
  </si>
  <si>
    <t>Taste of Southeast Asia: Care Packages (Fundraising Project)</t>
  </si>
  <si>
    <t>League of Atenean Historians</t>
  </si>
  <si>
    <t>Past Meets Present (October 27, 2020)</t>
  </si>
  <si>
    <t>Arts &amp; Crafts (November 5, 2020)</t>
  </si>
  <si>
    <t>Loyola Gaming</t>
  </si>
  <si>
    <t>Discord Nitro</t>
  </si>
  <si>
    <t>Loyola Gaming Minecraft Server (main)</t>
  </si>
  <si>
    <t>Creatives and Media Department Commission (main)</t>
  </si>
  <si>
    <t>Seasonal Community Events - Tokens and Givaways</t>
  </si>
  <si>
    <t>Mokoa Goes Online</t>
  </si>
  <si>
    <t>Into the Drawing Board</t>
  </si>
  <si>
    <t>OpenSource</t>
  </si>
  <si>
    <t>Tech Talks (October , November, December)</t>
  </si>
  <si>
    <t>Project KaBUHAYan</t>
  </si>
  <si>
    <t xml:space="preserve">MSME Webinars (November 7 and 14, 2020)                                   </t>
  </si>
  <si>
    <t xml:space="preserve">Engagement Workshops (November 21 and 28, 2020)                                   </t>
  </si>
  <si>
    <t xml:space="preserve">TAGuyod (November 9 to December 7, 2020)                                        </t>
  </si>
  <si>
    <t>Project LAAN</t>
  </si>
  <si>
    <t xml:space="preserve">TUTUbuddy Penpals and Learning Modules (October 10 - December 6, 2020)                                   </t>
  </si>
  <si>
    <t xml:space="preserve">UsaPHan Webinar 2 (December 5, 2020)                                        </t>
  </si>
  <si>
    <t>Online Workout Class (Fundraiser) (December 4, 2020)</t>
  </si>
  <si>
    <t>RC LIFE Loyola</t>
  </si>
  <si>
    <t>RC LIVE Podcasts</t>
  </si>
  <si>
    <t>Support fund for partner community (Pook Polaris, UP)</t>
  </si>
  <si>
    <t>User Experience Society</t>
  </si>
  <si>
    <t>UX and Chill</t>
  </si>
  <si>
    <t xml:space="preserve">Departmental Workshops </t>
  </si>
  <si>
    <t xml:space="preserve">Zoom pro monthly </t>
  </si>
  <si>
    <t>WriterSkill</t>
  </si>
  <si>
    <t>TweetFic Prizes (November 16-20, 2020)</t>
  </si>
  <si>
    <t>Genre Talk Honorarium (October 14, 2020)</t>
  </si>
  <si>
    <t>\</t>
  </si>
  <si>
    <t>Scholars Sector (SY 2020-2021)</t>
  </si>
  <si>
    <t>Scholars' Support Group</t>
  </si>
  <si>
    <t>Scholars' Internet Load Subsidy</t>
  </si>
  <si>
    <t>Token</t>
  </si>
  <si>
    <t>Raffle Prizes and Token for Speakers</t>
  </si>
  <si>
    <t>Grab/FoodPanda</t>
  </si>
  <si>
    <t>Subsidy</t>
  </si>
  <si>
    <t>Internet Load</t>
  </si>
  <si>
    <t>Smart/Globe</t>
  </si>
  <si>
    <t>Ateneo Sports Club Sector (SY 2020-2021)</t>
  </si>
  <si>
    <t>Ateneo Volleyball Club</t>
  </si>
  <si>
    <t>Ateneo Blue Raiders</t>
  </si>
  <si>
    <t>Ateneo Ultimate</t>
  </si>
  <si>
    <t>Equipment</t>
  </si>
  <si>
    <t>Volleyball</t>
  </si>
  <si>
    <t>Toby's Sports, Mikasa</t>
  </si>
  <si>
    <t>Net + Antennae</t>
  </si>
  <si>
    <t>Flag-a-Tag Blue</t>
  </si>
  <si>
    <t>Flag a Tag</t>
  </si>
  <si>
    <t>Cones</t>
  </si>
  <si>
    <t>Chris Sports</t>
  </si>
  <si>
    <t>Speed Resistance Parachute</t>
  </si>
  <si>
    <t>Flag-a-Tag White</t>
  </si>
  <si>
    <t>Disc Cones</t>
  </si>
  <si>
    <t>Lazada</t>
  </si>
  <si>
    <t>Discs</t>
  </si>
  <si>
    <t>DEPARTMENT OF COMMUNICATION (SY 2020-2021)</t>
  </si>
  <si>
    <t>TOTAL BUDGET</t>
  </si>
  <si>
    <t>Channels and Platforms</t>
  </si>
  <si>
    <t>Content Management</t>
  </si>
  <si>
    <t>Capacity Development</t>
  </si>
  <si>
    <t>CHANNELS AND PLATFORMS</t>
  </si>
  <si>
    <t>Sanggunian (Primary)</t>
  </si>
  <si>
    <t>Boosts - General Posts</t>
  </si>
  <si>
    <t>Facebook</t>
  </si>
  <si>
    <t>Boosts - Campaigns/Support Boosts</t>
  </si>
  <si>
    <t>Boosts</t>
  </si>
  <si>
    <t>Channels and Platforms Total</t>
  </si>
  <si>
    <t>CONTENT MANAGEMENT</t>
  </si>
  <si>
    <t>Licenses</t>
  </si>
  <si>
    <t>Audio License (Annual)</t>
  </si>
  <si>
    <t>Epidemic Sound/Artlist</t>
  </si>
  <si>
    <t>Content Management Total</t>
  </si>
  <si>
    <t>CAPACITY DEVELOPMENT</t>
  </si>
  <si>
    <t>Skills Training and Workshops</t>
  </si>
  <si>
    <t>Tokens for Speakers</t>
  </si>
  <si>
    <t>Cash</t>
  </si>
  <si>
    <t>Capacity Development Total</t>
  </si>
  <si>
    <t>Commission on Disability Inclusion (SY 2020-2021)</t>
  </si>
  <si>
    <t>Member Training and Development</t>
  </si>
  <si>
    <t xml:space="preserve">Disability Information Campaigns </t>
  </si>
  <si>
    <t>Honorarium</t>
  </si>
  <si>
    <t>NA</t>
  </si>
  <si>
    <t>Resources</t>
  </si>
  <si>
    <t>COMMISSION ON MENTAL HEALTH (SY 2020-2021)</t>
  </si>
  <si>
    <t>World Mental Health Day</t>
  </si>
  <si>
    <t>Commissions for a Cause</t>
  </si>
  <si>
    <t>WORLD MENTAL HEALTH DAY</t>
  </si>
  <si>
    <t>Promotion and Honorarium</t>
  </si>
  <si>
    <t>Honorarium for the Special Guests</t>
  </si>
  <si>
    <t>TBD</t>
  </si>
  <si>
    <t>COMMISSIONS FOR A CAUSE</t>
  </si>
  <si>
    <t>Set-up and Honorarium</t>
  </si>
  <si>
    <t>Tokens for the Artists</t>
  </si>
  <si>
    <t>Logistics (production, delivery, etc.)</t>
  </si>
  <si>
    <t>TRAINING AND DEVELOPMENT</t>
  </si>
  <si>
    <t>Youth for Mental Health Coalition 
Membership</t>
  </si>
  <si>
    <t xml:space="preserve">Youth for Mental Health Coalition , Inc. </t>
  </si>
  <si>
    <t>Philippine Mental Health Association
Membership</t>
  </si>
  <si>
    <t>Philippine Mental Health Association, Inc.</t>
  </si>
  <si>
    <t>Commission on Gender Equality (SY 2020-2021)</t>
  </si>
  <si>
    <t xml:space="preserve">State of the Community in the Ateneo                                </t>
  </si>
  <si>
    <t>State of the Community in the Ateneo</t>
  </si>
  <si>
    <t xml:space="preserve"> Focus Group Discussions</t>
  </si>
  <si>
    <t>GC Incentive</t>
  </si>
  <si>
    <t>Webinar/Round Table Discussions</t>
  </si>
  <si>
    <t>LGBTQ+ in Filipino Literature and History</t>
  </si>
  <si>
    <t>Honoraria for Speakers</t>
  </si>
  <si>
    <t>The State of PLHIVs in the era of COVID-19</t>
  </si>
  <si>
    <t>Capacity Building: Gender Sensitivity Trainings</t>
  </si>
  <si>
    <t>Honoraria</t>
  </si>
  <si>
    <t>Capacity Building: Gender Equality Case Handling</t>
  </si>
  <si>
    <t>COMMISSION ON ANTI-SEXUAL MISCONDUCT AND VIOLENCE (SY 2020-2021)</t>
  </si>
  <si>
    <t>Securing Safe Spaces: CASMV Webinar Series</t>
  </si>
  <si>
    <t>SECURING SAFE SPACES: CASMV WEBINAR SERIES</t>
  </si>
  <si>
    <t>Tokens of Appreciation</t>
  </si>
  <si>
    <t>Assorted Baked Goods</t>
  </si>
  <si>
    <t>City Kitchen</t>
  </si>
  <si>
    <t>JGSOM Sanggunian (SY 2020-2021)</t>
  </si>
  <si>
    <t>SUBSIDIES</t>
  </si>
  <si>
    <t>Sanggunian Academic Subsidy</t>
  </si>
  <si>
    <t>Mental Health Subsidy</t>
  </si>
  <si>
    <t>ACTM Prep Course</t>
  </si>
  <si>
    <t>ACTM Prep Course Tokens for Speakers</t>
  </si>
  <si>
    <t>AMA Spark Prep Course</t>
  </si>
  <si>
    <t>Vouchers &amp; Prizes</t>
  </si>
  <si>
    <t>SOSE Sanggunian 2020-2021 Budget</t>
  </si>
  <si>
    <t>Total Proposal</t>
  </si>
  <si>
    <t>Communications Division</t>
  </si>
  <si>
    <t>Post Boosts</t>
  </si>
  <si>
    <t>Hackathon</t>
  </si>
  <si>
    <t>The Climate Project</t>
  </si>
  <si>
    <t>Watch Party</t>
  </si>
  <si>
    <t>Commission</t>
  </si>
  <si>
    <t>-</t>
  </si>
  <si>
    <t>GCCW</t>
  </si>
  <si>
    <t>Web Series</t>
  </si>
  <si>
    <t>Green Screen</t>
  </si>
  <si>
    <t>Boya Lapel Microphone</t>
  </si>
  <si>
    <t>Soft Box</t>
  </si>
  <si>
    <t>Shipping Fees</t>
  </si>
  <si>
    <t>Film Festival</t>
  </si>
  <si>
    <t>₱ 300.00</t>
  </si>
  <si>
    <t>Movie Licenses</t>
  </si>
  <si>
    <t>Movie Rights Companies</t>
  </si>
  <si>
    <t>₱ 500.00</t>
  </si>
  <si>
    <t>SOSS Sanggunian (SY 2020-2021)</t>
  </si>
  <si>
    <t>Webinars and Online Forums</t>
  </si>
  <si>
    <t>WEBINARS AND ONLINE FORUM</t>
  </si>
  <si>
    <t>Incentives/Gifts/Giveaways</t>
  </si>
  <si>
    <t>Grab Gifts Vouchers</t>
  </si>
  <si>
    <t>SOSS Series Webinar Speaker Token</t>
  </si>
  <si>
    <t>SOH SANGGUNIAN (2020-2021, Sem 1)</t>
  </si>
  <si>
    <t>Theater Reparations Subsidy</t>
  </si>
  <si>
    <t>Academic Subsidy</t>
  </si>
  <si>
    <t>Theater Subsidies</t>
  </si>
  <si>
    <t>Theater Reparations Subsidy for TA</t>
  </si>
  <si>
    <t>Theater Reparations Subsidy for ENTA</t>
  </si>
  <si>
    <t>Theater Reparations Subsidy for blueREP</t>
  </si>
  <si>
    <t xml:space="preserve">Disability Information Campaigns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</si>
</sst>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
    <numFmt numFmtId="165" formatCode="#,##0.00;\(#,##0.00\)"/>
    <numFmt numFmtId="166" formatCode="_([$₱-464]* #,##0.00_);_([$₱-464]* \(#,##0.00\);_([$₱-464]* &quot;-&quot;??_);_(@_)"/>
  </numFmts>
  <fonts count="90">
    <font>
      <sz val="10"/>
      <color rgb="FF000000"/>
      <name val="Arial"/>
    </font>
    <font>
      <b/>
      <sz val="10"/>
      <color theme="1"/>
      <name val="Verdana"/>
    </font>
    <font>
      <sz val="10"/>
      <name val="Arial"/>
    </font>
    <font>
      <sz val="10"/>
      <color theme="1"/>
      <name val="Verdana"/>
    </font>
    <font>
      <sz val="12"/>
      <color rgb="FF0000FF"/>
      <name val="Verdana"/>
    </font>
    <font>
      <b/>
      <sz val="12"/>
      <color theme="1"/>
      <name val="Verdana"/>
    </font>
    <font>
      <sz val="10"/>
      <color theme="1"/>
      <name val="Arial"/>
    </font>
    <font>
      <sz val="12"/>
      <color theme="1"/>
      <name val="Arial"/>
    </font>
    <font>
      <b/>
      <sz val="10"/>
      <color theme="1"/>
      <name val="Proxima Nova"/>
    </font>
    <font>
      <sz val="10"/>
      <color theme="1"/>
      <name val="Proxima Nova"/>
    </font>
    <font>
      <sz val="10"/>
      <color theme="1"/>
      <name val="Proxima Nova"/>
    </font>
    <font>
      <b/>
      <sz val="12"/>
      <color theme="1"/>
      <name val="Proxima Nova"/>
    </font>
    <font>
      <sz val="14"/>
      <color theme="1"/>
      <name val="Proxima Nova"/>
    </font>
    <font>
      <sz val="10"/>
      <color rgb="FF000000"/>
      <name val="Verdana"/>
    </font>
    <font>
      <sz val="11"/>
      <color theme="1"/>
      <name val="Verdana"/>
    </font>
    <font>
      <b/>
      <u/>
      <sz val="12"/>
      <color rgb="FF1F497D"/>
      <name val="Verdana"/>
    </font>
    <font>
      <u/>
      <sz val="10"/>
      <color theme="1"/>
      <name val="Verdana"/>
    </font>
    <font>
      <b/>
      <sz val="9"/>
      <color rgb="FF000000"/>
      <name val="Arial"/>
    </font>
    <font>
      <b/>
      <sz val="10"/>
      <color rgb="FF000000"/>
      <name val="Verdana"/>
    </font>
    <font>
      <b/>
      <sz val="9"/>
      <color theme="1"/>
      <name val="Arial"/>
    </font>
    <font>
      <sz val="9"/>
      <color rgb="FF000000"/>
      <name val="Arial"/>
    </font>
    <font>
      <sz val="9"/>
      <color theme="1"/>
      <name val="Arial"/>
    </font>
    <font>
      <sz val="10"/>
      <color rgb="FF000000"/>
      <name val="Proxima Nova"/>
    </font>
    <font>
      <sz val="10"/>
      <name val="Verdana"/>
    </font>
    <font>
      <sz val="10"/>
      <color rgb="FF000000"/>
      <name val="Verdana"/>
    </font>
    <font>
      <b/>
      <sz val="10"/>
      <color rgb="FF1F497D"/>
      <name val="Verdana"/>
    </font>
    <font>
      <b/>
      <sz val="11"/>
      <color rgb="FF1F497D"/>
      <name val="Verdana"/>
    </font>
    <font>
      <b/>
      <sz val="10"/>
      <color rgb="FF1F497D"/>
      <name val="Proxima Nova"/>
    </font>
    <font>
      <u/>
      <sz val="12"/>
      <color rgb="FF1F497D"/>
      <name val="Verdana"/>
    </font>
    <font>
      <sz val="12"/>
      <color rgb="FF1F497D"/>
      <name val="Verdana"/>
    </font>
    <font>
      <b/>
      <u/>
      <sz val="10"/>
      <color theme="1"/>
      <name val="Verdana"/>
    </font>
    <font>
      <sz val="11"/>
      <color rgb="FF000000"/>
      <name val="Verdana"/>
    </font>
    <font>
      <b/>
      <sz val="11"/>
      <color rgb="FF000000"/>
      <name val="Verdana"/>
    </font>
    <font>
      <b/>
      <sz val="11"/>
      <color theme="1"/>
      <name val="Verdana"/>
    </font>
    <font>
      <sz val="9"/>
      <color rgb="FF000000"/>
      <name val="Inconsolata"/>
    </font>
    <font>
      <sz val="11"/>
      <color rgb="FF000000"/>
      <name val="Inconsolata"/>
    </font>
    <font>
      <sz val="10"/>
      <name val="Proxima Nova"/>
    </font>
    <font>
      <sz val="10"/>
      <color rgb="FFFFFFFF"/>
      <name val="Verdana"/>
    </font>
    <font>
      <sz val="11"/>
      <color rgb="FF1F497D"/>
      <name val="Verdana"/>
    </font>
    <font>
      <sz val="10"/>
      <color rgb="FF1F497D"/>
      <name val="Verdana"/>
    </font>
    <font>
      <b/>
      <sz val="12"/>
      <color rgb="FF1F497D"/>
      <name val="Verdana"/>
    </font>
    <font>
      <b/>
      <sz val="14"/>
      <color rgb="FF1F497D"/>
      <name val="Verdana"/>
    </font>
    <font>
      <sz val="14"/>
      <color theme="1"/>
      <name val="Arial"/>
    </font>
    <font>
      <i/>
      <sz val="10"/>
      <color rgb="FF0070C0"/>
      <name val="Verdana"/>
    </font>
    <font>
      <b/>
      <u/>
      <sz val="12"/>
      <color rgb="FF1F497D"/>
      <name val="Verdana"/>
    </font>
    <font>
      <u/>
      <sz val="10"/>
      <color rgb="FF000000"/>
      <name val="Verdana"/>
    </font>
    <font>
      <b/>
      <sz val="10"/>
      <color rgb="FF000000"/>
      <name val="Arial"/>
    </font>
    <font>
      <b/>
      <sz val="10"/>
      <color theme="1"/>
      <name val="Arial"/>
    </font>
    <font>
      <b/>
      <sz val="11"/>
      <color theme="1"/>
      <name val="Arial"/>
    </font>
    <font>
      <b/>
      <sz val="10"/>
      <color rgb="FF000000"/>
      <name val="Proxima Nova"/>
    </font>
    <font>
      <b/>
      <sz val="10"/>
      <color rgb="FF000000"/>
      <name val="Proxima Nova"/>
    </font>
    <font>
      <sz val="12"/>
      <color rgb="FF0000FF"/>
      <name val="Arial"/>
    </font>
    <font>
      <b/>
      <sz val="12"/>
      <color theme="1"/>
      <name val="Arial"/>
    </font>
    <font>
      <sz val="11"/>
      <color theme="1"/>
      <name val="Arial"/>
    </font>
    <font>
      <b/>
      <u/>
      <sz val="14"/>
      <color theme="1"/>
      <name val="Arial"/>
    </font>
    <font>
      <b/>
      <sz val="14"/>
      <color rgb="FF000000"/>
      <name val="Arial"/>
    </font>
    <font>
      <b/>
      <sz val="14"/>
      <color theme="1"/>
      <name val="Arial"/>
    </font>
    <font>
      <b/>
      <u/>
      <sz val="10"/>
      <color theme="1"/>
      <name val="Arial"/>
    </font>
    <font>
      <b/>
      <sz val="11"/>
      <color rgb="FF000000"/>
      <name val="Arial"/>
    </font>
    <font>
      <b/>
      <sz val="10"/>
      <color theme="1"/>
      <name val="Proxima Nova"/>
    </font>
    <font>
      <sz val="10"/>
      <color rgb="FF000000"/>
      <name val="Proxima Nova"/>
    </font>
    <font>
      <sz val="10"/>
      <color theme="1"/>
      <name val="Calibri"/>
    </font>
    <font>
      <b/>
      <sz val="10"/>
      <color rgb="FFFFFFFF"/>
      <name val="Proxima Nova"/>
    </font>
    <font>
      <b/>
      <i/>
      <sz val="10"/>
      <color theme="1"/>
      <name val="Proxima Nova"/>
    </font>
    <font>
      <b/>
      <sz val="18"/>
      <color rgb="FF1F497D"/>
      <name val="Proxima Nova"/>
    </font>
    <font>
      <b/>
      <sz val="18"/>
      <color rgb="FF000000"/>
      <name val="Proxima Nova"/>
    </font>
    <font>
      <b/>
      <sz val="14"/>
      <color rgb="FF000000"/>
      <name val="Proxima Nova"/>
    </font>
    <font>
      <sz val="10"/>
      <color rgb="FFFFFFFF"/>
      <name val="Proxima Nova"/>
    </font>
    <font>
      <b/>
      <sz val="11"/>
      <color rgb="FFFFFFFF"/>
      <name val="Proxima Nova"/>
    </font>
    <font>
      <sz val="10"/>
      <color rgb="FFFFFFFF"/>
      <name val="Proxima Nova"/>
    </font>
    <font>
      <sz val="11"/>
      <color rgb="FF000000"/>
      <name val="Proxima Nova"/>
    </font>
    <font>
      <b/>
      <sz val="10"/>
      <color rgb="FFFFFFFF"/>
      <name val="Proxima Nova"/>
    </font>
    <font>
      <b/>
      <sz val="12"/>
      <color theme="1"/>
      <name val="Calibri"/>
    </font>
    <font>
      <sz val="11"/>
      <color rgb="FF1155CC"/>
      <name val="Inconsolata"/>
    </font>
    <font>
      <sz val="11"/>
      <color rgb="FF1155CC"/>
      <name val="Arial"/>
    </font>
    <font>
      <b/>
      <sz val="12"/>
      <color rgb="FFFFFFFF"/>
      <name val="Proxima Nova"/>
    </font>
    <font>
      <b/>
      <u/>
      <sz val="11"/>
      <color rgb="FF1155CC"/>
      <name val="Proxima Nova"/>
    </font>
    <font>
      <b/>
      <sz val="12"/>
      <color rgb="FF000000"/>
      <name val="Proxima Nova"/>
    </font>
    <font>
      <sz val="20"/>
      <color rgb="FF000000"/>
      <name val="Proxima Nova"/>
    </font>
    <font>
      <sz val="12"/>
      <color rgb="FFFFFFFF"/>
      <name val="Proxima Nova"/>
    </font>
    <font>
      <sz val="12"/>
      <color rgb="FF000000"/>
      <name val="Proxima Nova"/>
    </font>
    <font>
      <sz val="14"/>
      <color rgb="FF000000"/>
      <name val="Proxima Nova"/>
    </font>
    <font>
      <b/>
      <u/>
      <sz val="8"/>
      <color rgb="FF1F497D"/>
      <name val="Verdana"/>
    </font>
    <font>
      <sz val="10"/>
      <color rgb="FF0070C0"/>
      <name val="Verdana"/>
    </font>
    <font>
      <u/>
      <sz val="10"/>
      <name val="Verdana"/>
    </font>
    <font>
      <b/>
      <u/>
      <sz val="10"/>
      <name val="Verdana"/>
    </font>
    <font>
      <sz val="9"/>
      <color rgb="FF1F497D"/>
      <name val="Verdana"/>
    </font>
    <font>
      <sz val="10"/>
      <color rgb="FFFF0000"/>
      <name val="Arial"/>
    </font>
    <font>
      <i/>
      <sz val="9"/>
      <color rgb="FFFF0000"/>
      <name val="Arial"/>
    </font>
    <font>
      <i/>
      <sz val="10"/>
      <name val="Arial"/>
    </font>
  </fonts>
  <fills count="11">
    <fill>
      <patternFill patternType="none"/>
    </fill>
    <fill>
      <patternFill patternType="gray125"/>
    </fill>
    <fill>
      <patternFill patternType="solid">
        <fgColor rgb="FFFFFFFF"/>
        <bgColor rgb="FFFFFFFF"/>
      </patternFill>
    </fill>
    <fill>
      <patternFill patternType="solid">
        <fgColor rgb="FF7F7F7F"/>
        <bgColor rgb="FF7F7F7F"/>
      </patternFill>
    </fill>
    <fill>
      <patternFill patternType="solid">
        <fgColor rgb="FF000000"/>
        <bgColor rgb="FF000000"/>
      </patternFill>
    </fill>
    <fill>
      <patternFill patternType="solid">
        <fgColor rgb="FF002060"/>
        <bgColor rgb="FF002060"/>
      </patternFill>
    </fill>
    <fill>
      <patternFill patternType="solid">
        <fgColor rgb="FFBFBFBF"/>
        <bgColor rgb="FFBFBFBF"/>
      </patternFill>
    </fill>
    <fill>
      <patternFill patternType="solid">
        <fgColor rgb="FF0070C0"/>
        <bgColor rgb="FF0070C0"/>
      </patternFill>
    </fill>
    <fill>
      <patternFill patternType="solid">
        <fgColor rgb="FF1F497D"/>
        <bgColor rgb="FF1F497D"/>
      </patternFill>
    </fill>
    <fill>
      <patternFill patternType="solid">
        <fgColor rgb="FF0B5394"/>
        <bgColor rgb="FF0B5394"/>
      </patternFill>
    </fill>
    <fill>
      <patternFill patternType="solid">
        <fgColor rgb="FF3D85C6"/>
        <bgColor rgb="FF3D85C6"/>
      </patternFill>
    </fill>
  </fills>
  <borders count="121">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medium">
        <color rgb="FF000000"/>
      </bottom>
      <diagonal/>
    </border>
    <border>
      <left/>
      <right/>
      <top/>
      <bottom/>
      <diagonal/>
    </border>
    <border>
      <left style="thin">
        <color rgb="FFFFFFFF"/>
      </left>
      <right style="thin">
        <color rgb="FFFFFFFF"/>
      </right>
      <top style="thin">
        <color rgb="FFFFFFFF"/>
      </top>
      <bottom style="thin">
        <color rgb="FFFFFFFF"/>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FFFFFF"/>
      </right>
      <top style="thin">
        <color rgb="FFFFFFFF"/>
      </top>
      <bottom style="thin">
        <color rgb="FFFFFFFF"/>
      </bottom>
      <diagonal/>
    </border>
    <border>
      <left style="thin">
        <color rgb="FF000000"/>
      </left>
      <right/>
      <top style="thin">
        <color rgb="FF000000"/>
      </top>
      <bottom style="thin">
        <color rgb="FF000000"/>
      </bottom>
      <diagonal/>
    </border>
    <border>
      <left style="thin">
        <color rgb="FFFFFFFF"/>
      </left>
      <right style="thin">
        <color rgb="FFFFFFFF"/>
      </right>
      <top/>
      <bottom style="thin">
        <color rgb="FFFFFFFF"/>
      </bottom>
      <diagonal/>
    </border>
    <border>
      <left/>
      <right/>
      <top style="thin">
        <color rgb="FF000000"/>
      </top>
      <bottom style="thin">
        <color rgb="FF000000"/>
      </bottom>
      <diagonal/>
    </border>
    <border>
      <left/>
      <right/>
      <top/>
      <bottom/>
      <diagonal/>
    </border>
    <border>
      <left/>
      <right/>
      <top/>
      <bottom/>
      <diagonal/>
    </border>
    <border>
      <left style="thin">
        <color rgb="FF000000"/>
      </left>
      <right style="thin">
        <color rgb="FFFFFFFF"/>
      </right>
      <top style="thin">
        <color rgb="FFFFFFFF"/>
      </top>
      <bottom style="thin">
        <color rgb="FFFFFFFF"/>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FFFFFF"/>
      </left>
      <right/>
      <top/>
      <bottom/>
      <diagonal/>
    </border>
    <border>
      <left/>
      <right/>
      <top style="thin">
        <color rgb="FF000000"/>
      </top>
      <bottom style="thin">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right/>
      <top/>
      <bottom style="thin">
        <color rgb="FFFFFFFF"/>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FFFFFF"/>
      </left>
      <right style="medium">
        <color rgb="FFFFFFFF"/>
      </right>
      <top style="medium">
        <color rgb="FFFFFFFF"/>
      </top>
      <bottom style="medium">
        <color rgb="FFFFFFFF"/>
      </bottom>
      <diagonal/>
    </border>
    <border>
      <left style="thin">
        <color rgb="FF000000"/>
      </left>
      <right style="medium">
        <color rgb="FFFFFFFF"/>
      </right>
      <top style="medium">
        <color rgb="FFFFFFFF"/>
      </top>
      <bottom style="medium">
        <color rgb="FFFFFFFF"/>
      </bottom>
      <diagonal/>
    </border>
    <border>
      <left style="thin">
        <color rgb="FFFFFFFF"/>
      </left>
      <right style="medium">
        <color rgb="FFFFFFFF"/>
      </right>
      <top style="medium">
        <color rgb="FFFFFFFF"/>
      </top>
      <bottom style="medium">
        <color rgb="FFFFFFFF"/>
      </bottom>
      <diagonal/>
    </border>
    <border>
      <left/>
      <right/>
      <top/>
      <bottom/>
      <diagonal/>
    </border>
    <border>
      <left/>
      <right style="thin">
        <color rgb="FF000000"/>
      </right>
      <top/>
      <bottom/>
      <diagonal/>
    </border>
    <border>
      <left/>
      <right/>
      <top/>
      <bottom style="thin">
        <color rgb="FFF3F3F3"/>
      </bottom>
      <diagonal/>
    </border>
    <border>
      <left/>
      <right style="thin">
        <color rgb="FFF3F3F3"/>
      </right>
      <top/>
      <bottom style="thin">
        <color rgb="FFF3F3F3"/>
      </bottom>
      <diagonal/>
    </border>
    <border>
      <left style="thin">
        <color rgb="FFF3F3F3"/>
      </left>
      <right/>
      <top/>
      <bottom style="thin">
        <color rgb="FFF3F3F3"/>
      </bottom>
      <diagonal/>
    </border>
    <border>
      <left/>
      <right style="thin">
        <color rgb="FF000000"/>
      </right>
      <top/>
      <bottom style="thin">
        <color rgb="FFF3F3F3"/>
      </bottom>
      <diagonal/>
    </border>
    <border>
      <left/>
      <right/>
      <top style="thin">
        <color rgb="FFF3F3F3"/>
      </top>
      <bottom style="thin">
        <color rgb="FFF3F3F3"/>
      </bottom>
      <diagonal/>
    </border>
    <border>
      <left/>
      <right style="thin">
        <color rgb="FFF3F3F3"/>
      </right>
      <top style="thin">
        <color rgb="FFF3F3F3"/>
      </top>
      <bottom style="thin">
        <color rgb="FFF3F3F3"/>
      </bottom>
      <diagonal/>
    </border>
    <border>
      <left style="thin">
        <color rgb="FFF3F3F3"/>
      </left>
      <right/>
      <top style="thin">
        <color rgb="FFF3F3F3"/>
      </top>
      <bottom style="thin">
        <color rgb="FFF3F3F3"/>
      </bottom>
      <diagonal/>
    </border>
    <border>
      <left/>
      <right style="thin">
        <color rgb="FF000000"/>
      </right>
      <top style="thin">
        <color rgb="FFF3F3F3"/>
      </top>
      <bottom style="thin">
        <color rgb="FFF3F3F3"/>
      </bottom>
      <diagonal/>
    </border>
    <border>
      <left/>
      <right/>
      <top style="thin">
        <color rgb="FFF3F3F3"/>
      </top>
      <bottom style="thin">
        <color rgb="FF000000"/>
      </bottom>
      <diagonal/>
    </border>
    <border>
      <left/>
      <right style="thin">
        <color rgb="FFF3F3F3"/>
      </right>
      <top style="thin">
        <color rgb="FFF3F3F3"/>
      </top>
      <bottom style="thin">
        <color rgb="FF000000"/>
      </bottom>
      <diagonal/>
    </border>
    <border>
      <left style="thin">
        <color rgb="FFF3F3F3"/>
      </left>
      <right/>
      <top style="thin">
        <color rgb="FFF3F3F3"/>
      </top>
      <bottom style="thin">
        <color rgb="FF000000"/>
      </bottom>
      <diagonal/>
    </border>
    <border>
      <left/>
      <right style="thin">
        <color rgb="FF000000"/>
      </right>
      <top style="thin">
        <color rgb="FFF3F3F3"/>
      </top>
      <bottom style="thin">
        <color rgb="FF000000"/>
      </bottom>
      <diagonal/>
    </border>
    <border>
      <left/>
      <right/>
      <top/>
      <bottom/>
      <diagonal/>
    </border>
    <border>
      <left/>
      <right style="thin">
        <color rgb="FF000000"/>
      </right>
      <top/>
      <bottom/>
      <diagonal/>
    </border>
    <border>
      <left style="thick">
        <color rgb="FF002060"/>
      </left>
      <right/>
      <top style="thick">
        <color rgb="FF002060"/>
      </top>
      <bottom style="medium">
        <color rgb="FF000000"/>
      </bottom>
      <diagonal/>
    </border>
    <border>
      <left/>
      <right/>
      <top style="thick">
        <color rgb="FF002060"/>
      </top>
      <bottom style="medium">
        <color rgb="FF000000"/>
      </bottom>
      <diagonal/>
    </border>
    <border>
      <left/>
      <right style="thick">
        <color rgb="FF002060"/>
      </right>
      <top style="thick">
        <color rgb="FF002060"/>
      </top>
      <bottom style="medium">
        <color rgb="FF000000"/>
      </bottom>
      <diagonal/>
    </border>
    <border>
      <left style="thick">
        <color rgb="FF002060"/>
      </left>
      <right style="thin">
        <color rgb="FF7F7F7F"/>
      </right>
      <top style="medium">
        <color rgb="FF000000"/>
      </top>
      <bottom style="thin">
        <color rgb="FF002060"/>
      </bottom>
      <diagonal/>
    </border>
    <border>
      <left style="thin">
        <color rgb="FF7F7F7F"/>
      </left>
      <right style="thin">
        <color rgb="FF7F7F7F"/>
      </right>
      <top style="medium">
        <color rgb="FF000000"/>
      </top>
      <bottom style="thin">
        <color rgb="FF002060"/>
      </bottom>
      <diagonal/>
    </border>
    <border>
      <left style="thin">
        <color rgb="FF7F7F7F"/>
      </left>
      <right style="thick">
        <color rgb="FF002060"/>
      </right>
      <top style="medium">
        <color rgb="FF000000"/>
      </top>
      <bottom style="thin">
        <color rgb="FF002060"/>
      </bottom>
      <diagonal/>
    </border>
    <border>
      <left style="thick">
        <color rgb="FF002060"/>
      </left>
      <right/>
      <top style="thin">
        <color rgb="FF002060"/>
      </top>
      <bottom style="thin">
        <color rgb="FF002060"/>
      </bottom>
      <diagonal/>
    </border>
    <border>
      <left/>
      <right/>
      <top style="thin">
        <color rgb="FF002060"/>
      </top>
      <bottom style="thin">
        <color rgb="FF002060"/>
      </bottom>
      <diagonal/>
    </border>
    <border>
      <left/>
      <right style="thick">
        <color rgb="FF002060"/>
      </right>
      <top style="thin">
        <color rgb="FF002060"/>
      </top>
      <bottom style="thin">
        <color rgb="FF002060"/>
      </bottom>
      <diagonal/>
    </border>
    <border>
      <left style="thick">
        <color rgb="FF002060"/>
      </left>
      <right style="thin">
        <color rgb="FFF3F3F3"/>
      </right>
      <top style="thin">
        <color rgb="FFF3F3F3"/>
      </top>
      <bottom style="thin">
        <color rgb="FFF3F3F3"/>
      </bottom>
      <diagonal/>
    </border>
    <border>
      <left style="thin">
        <color rgb="FFF3F3F3"/>
      </left>
      <right style="thin">
        <color rgb="FFF3F3F3"/>
      </right>
      <top style="thin">
        <color rgb="FFF3F3F3"/>
      </top>
      <bottom style="thin">
        <color rgb="FFF3F3F3"/>
      </bottom>
      <diagonal/>
    </border>
    <border>
      <left style="thin">
        <color rgb="FFF3F3F3"/>
      </left>
      <right style="thin">
        <color rgb="FFEFEFEF"/>
      </right>
      <top style="thin">
        <color rgb="FFF3F3F3"/>
      </top>
      <bottom style="thin">
        <color rgb="FFF3F3F3"/>
      </bottom>
      <diagonal/>
    </border>
    <border>
      <left style="thin">
        <color rgb="FFF3F3F3"/>
      </left>
      <right style="thick">
        <color rgb="FF002060"/>
      </right>
      <top style="thin">
        <color rgb="FF002060"/>
      </top>
      <bottom style="thin">
        <color rgb="FFF3F3F3"/>
      </bottom>
      <diagonal/>
    </border>
    <border>
      <left style="thin">
        <color rgb="FFF3F3F3"/>
      </left>
      <right style="thick">
        <color rgb="FF002060"/>
      </right>
      <top style="thin">
        <color rgb="FFF3F3F3"/>
      </top>
      <bottom style="thin">
        <color rgb="FFF3F3F3"/>
      </bottom>
      <diagonal/>
    </border>
    <border>
      <left style="thick">
        <color rgb="FF002060"/>
      </left>
      <right style="thin">
        <color rgb="FFF3F3F3"/>
      </right>
      <top style="thin">
        <color rgb="FFF3F3F3"/>
      </top>
      <bottom/>
      <diagonal/>
    </border>
    <border>
      <left style="thin">
        <color rgb="FFF3F3F3"/>
      </left>
      <right style="thin">
        <color rgb="FFF3F3F3"/>
      </right>
      <top style="thin">
        <color rgb="FFF3F3F3"/>
      </top>
      <bottom/>
      <diagonal/>
    </border>
    <border>
      <left style="thin">
        <color rgb="FFF3F3F3"/>
      </left>
      <right style="thin">
        <color rgb="FFEFEFEF"/>
      </right>
      <top style="thin">
        <color rgb="FFF3F3F3"/>
      </top>
      <bottom/>
      <diagonal/>
    </border>
    <border>
      <left style="thick">
        <color rgb="FF002060"/>
      </left>
      <right/>
      <top style="thin">
        <color rgb="FFF3F3F3"/>
      </top>
      <bottom style="thin">
        <color rgb="FFF3F3F3"/>
      </bottom>
      <diagonal/>
    </border>
    <border>
      <left style="thick">
        <color rgb="FF002060"/>
      </left>
      <right/>
      <top style="thin">
        <color rgb="FFF3F3F3"/>
      </top>
      <bottom style="thick">
        <color rgb="FF002060"/>
      </bottom>
      <diagonal/>
    </border>
    <border>
      <left/>
      <right/>
      <top style="thin">
        <color rgb="FFF3F3F3"/>
      </top>
      <bottom style="thick">
        <color rgb="FF002060"/>
      </bottom>
      <diagonal/>
    </border>
    <border>
      <left/>
      <right style="thin">
        <color rgb="FFF3F3F3"/>
      </right>
      <top style="thin">
        <color rgb="FFF3F3F3"/>
      </top>
      <bottom style="thick">
        <color rgb="FF002060"/>
      </bottom>
      <diagonal/>
    </border>
    <border>
      <left style="thin">
        <color rgb="FFF3F3F3"/>
      </left>
      <right style="thick">
        <color rgb="FF002060"/>
      </right>
      <top style="thin">
        <color rgb="FFF3F3F3"/>
      </top>
      <bottom style="thick">
        <color rgb="FF002060"/>
      </bottom>
      <diagonal/>
    </border>
    <border>
      <left style="thin">
        <color rgb="FF002060"/>
      </left>
      <right/>
      <top style="thin">
        <color rgb="FF002060"/>
      </top>
      <bottom style="thin">
        <color rgb="FF002060"/>
      </bottom>
      <diagonal/>
    </border>
    <border>
      <left/>
      <right style="thin">
        <color rgb="FF002060"/>
      </right>
      <top style="thin">
        <color rgb="FF002060"/>
      </top>
      <bottom style="thin">
        <color rgb="FF002060"/>
      </bottom>
      <diagonal/>
    </border>
    <border>
      <left style="thick">
        <color rgb="FF002060"/>
      </left>
      <right style="thin">
        <color rgb="FF7F7F7F"/>
      </right>
      <top/>
      <bottom style="thin">
        <color rgb="FF002060"/>
      </bottom>
      <diagonal/>
    </border>
    <border>
      <left style="thin">
        <color rgb="FF7F7F7F"/>
      </left>
      <right style="thin">
        <color rgb="FF7F7F7F"/>
      </right>
      <top/>
      <bottom style="thin">
        <color rgb="FF002060"/>
      </bottom>
      <diagonal/>
    </border>
    <border>
      <left style="thin">
        <color rgb="FF7F7F7F"/>
      </left>
      <right style="thick">
        <color rgb="FF002060"/>
      </right>
      <top/>
      <bottom style="thin">
        <color rgb="FF002060"/>
      </bottom>
      <diagonal/>
    </border>
    <border>
      <left style="thick">
        <color rgb="FF002060"/>
      </left>
      <right style="thin">
        <color rgb="FFF3F3F3"/>
      </right>
      <top style="thin">
        <color rgb="FF002060"/>
      </top>
      <bottom style="thin">
        <color rgb="FFF3F3F3"/>
      </bottom>
      <diagonal/>
    </border>
    <border>
      <left style="thin">
        <color rgb="FFF3F3F3"/>
      </left>
      <right style="thin">
        <color rgb="FFF3F3F3"/>
      </right>
      <top style="thin">
        <color rgb="FF002060"/>
      </top>
      <bottom style="thin">
        <color rgb="FFF3F3F3"/>
      </bottom>
      <diagonal/>
    </border>
    <border>
      <left/>
      <right style="thick">
        <color rgb="FF002060"/>
      </right>
      <top style="thin">
        <color rgb="FFF3F3F3"/>
      </top>
      <bottom style="thin">
        <color rgb="FFF3F3F3"/>
      </bottom>
      <diagonal/>
    </border>
    <border>
      <left style="thick">
        <color rgb="FF002060"/>
      </left>
      <right/>
      <top style="thick">
        <color rgb="FF002060"/>
      </top>
      <bottom style="thin">
        <color rgb="FF002060"/>
      </bottom>
      <diagonal/>
    </border>
    <border>
      <left/>
      <right/>
      <top style="thick">
        <color rgb="FF002060"/>
      </top>
      <bottom style="thin">
        <color rgb="FF002060"/>
      </bottom>
      <diagonal/>
    </border>
    <border>
      <left/>
      <right style="thick">
        <color rgb="FF002060"/>
      </right>
      <top style="thick">
        <color rgb="FF002060"/>
      </top>
      <bottom style="thin">
        <color rgb="FF002060"/>
      </bottom>
      <diagonal/>
    </border>
    <border>
      <left style="thick">
        <color rgb="FF002060"/>
      </left>
      <right/>
      <top style="thin">
        <color rgb="FFF3F3F3"/>
      </top>
      <bottom/>
      <diagonal/>
    </border>
    <border>
      <left/>
      <right/>
      <top style="thin">
        <color rgb="FFF3F3F3"/>
      </top>
      <bottom/>
      <diagonal/>
    </border>
    <border>
      <left/>
      <right style="thin">
        <color rgb="FFF3F3F3"/>
      </right>
      <top style="thin">
        <color rgb="FFF3F3F3"/>
      </top>
      <bottom/>
      <diagonal/>
    </border>
    <border>
      <left style="thin">
        <color rgb="FFF3F3F3"/>
      </left>
      <right style="thick">
        <color rgb="FF002060"/>
      </right>
      <top style="thin">
        <color rgb="FF002060"/>
      </top>
      <bottom/>
      <diagonal/>
    </border>
    <border>
      <left style="thin">
        <color rgb="FFF3F3F3"/>
      </left>
      <right style="thick">
        <color rgb="FF002060"/>
      </right>
      <top/>
      <bottom style="thick">
        <color rgb="FF002060"/>
      </bottom>
      <diagonal/>
    </border>
    <border>
      <left style="thick">
        <color rgb="FF002060"/>
      </left>
      <right/>
      <top/>
      <bottom style="thick">
        <color rgb="FF002060"/>
      </bottom>
      <diagonal/>
    </border>
    <border>
      <left/>
      <right/>
      <top/>
      <bottom style="thick">
        <color rgb="FF002060"/>
      </bottom>
      <diagonal/>
    </border>
    <border>
      <left/>
      <right style="thick">
        <color rgb="FF002060"/>
      </right>
      <top/>
      <bottom style="thick">
        <color rgb="FF002060"/>
      </bottom>
      <diagonal/>
    </border>
    <border>
      <left style="thick">
        <color rgb="FF002060"/>
      </left>
      <right style="thin">
        <color rgb="FF7F7F7F"/>
      </right>
      <top/>
      <bottom/>
      <diagonal/>
    </border>
    <border>
      <left style="thin">
        <color rgb="FF7F7F7F"/>
      </left>
      <right style="thin">
        <color rgb="FF7F7F7F"/>
      </right>
      <top/>
      <bottom/>
      <diagonal/>
    </border>
    <border>
      <left style="thin">
        <color rgb="FF7F7F7F"/>
      </left>
      <right style="thick">
        <color rgb="FF002060"/>
      </right>
      <top/>
      <bottom/>
      <diagonal/>
    </border>
    <border>
      <left style="thick">
        <color rgb="FF002060"/>
      </left>
      <right/>
      <top/>
      <bottom/>
      <diagonal/>
    </border>
    <border>
      <left/>
      <right style="thick">
        <color rgb="FF002060"/>
      </right>
      <top/>
      <bottom/>
      <diagonal/>
    </border>
    <border>
      <left style="thin">
        <color rgb="FFF3F3F3"/>
      </left>
      <right/>
      <top style="thin">
        <color rgb="FF002060"/>
      </top>
      <bottom style="thin">
        <color rgb="FFF3F3F3"/>
      </bottom>
      <diagonal/>
    </border>
    <border>
      <left/>
      <right/>
      <top style="thin">
        <color rgb="FF000000"/>
      </top>
      <bottom/>
      <diagonal/>
    </border>
    <border>
      <left/>
      <right/>
      <top style="thin">
        <color rgb="FF000000"/>
      </top>
      <bottom style="double">
        <color rgb="FF000000"/>
      </bottom>
      <diagonal/>
    </border>
    <border>
      <left style="thick">
        <color rgb="FF002060"/>
      </left>
      <right style="thin">
        <color rgb="FFF3F3F3"/>
      </right>
      <top/>
      <bottom style="thin">
        <color rgb="FFF3F3F3"/>
      </bottom>
      <diagonal/>
    </border>
    <border>
      <left style="thin">
        <color rgb="FFF3F3F3"/>
      </left>
      <right style="thick">
        <color rgb="FF002060"/>
      </right>
      <top/>
      <bottom style="thin">
        <color rgb="FFF3F3F3"/>
      </bottom>
      <diagonal/>
    </border>
    <border>
      <left/>
      <right style="thin">
        <color rgb="FF7F7F7F"/>
      </right>
      <top/>
      <bottom style="thin">
        <color rgb="FF002060"/>
      </bottom>
      <diagonal/>
    </border>
    <border>
      <left/>
      <right style="thick">
        <color rgb="FF002060"/>
      </right>
      <top/>
      <bottom style="thin">
        <color rgb="FF002060"/>
      </bottom>
      <diagonal/>
    </border>
    <border>
      <left/>
      <right/>
      <top/>
      <bottom style="thin">
        <color rgb="FF000000"/>
      </bottom>
      <diagonal/>
    </border>
    <border>
      <left/>
      <right style="thick">
        <color rgb="FF002060"/>
      </right>
      <top/>
      <bottom style="thin">
        <color rgb="FFF3F3F3"/>
      </bottom>
      <diagonal/>
    </border>
    <border>
      <left style="thick">
        <color rgb="FF002060"/>
      </left>
      <right/>
      <top/>
      <bottom style="thin">
        <color rgb="FFF3F3F3"/>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style="thin">
        <color rgb="FF999999"/>
      </top>
      <bottom style="thin">
        <color rgb="FF999999"/>
      </bottom>
      <diagonal/>
    </border>
    <border>
      <left style="thin">
        <color rgb="FF999999"/>
      </left>
      <right style="thin">
        <color rgb="FF999999"/>
      </right>
      <top/>
      <bottom style="thin">
        <color rgb="FF999999"/>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611">
    <xf numFmtId="0" fontId="0" fillId="0" borderId="0" xfId="0" applyFont="1" applyAlignment="1"/>
    <xf numFmtId="0" fontId="3" fillId="2" borderId="3" xfId="0" applyFont="1" applyFill="1" applyBorder="1"/>
    <xf numFmtId="0" fontId="6" fillId="2" borderId="3" xfId="0" applyFont="1" applyFill="1" applyBorder="1"/>
    <xf numFmtId="0" fontId="7" fillId="2" borderId="4" xfId="0" applyFont="1" applyFill="1" applyBorder="1"/>
    <xf numFmtId="0" fontId="7" fillId="2" borderId="4" xfId="0" applyFont="1" applyFill="1" applyBorder="1" applyAlignment="1">
      <alignment horizontal="center"/>
    </xf>
    <xf numFmtId="0" fontId="8" fillId="2" borderId="3" xfId="0" applyFont="1" applyFill="1" applyBorder="1"/>
    <xf numFmtId="0" fontId="9" fillId="2" borderId="4" xfId="0" applyFont="1" applyFill="1" applyBorder="1" applyAlignment="1"/>
    <xf numFmtId="164" fontId="9" fillId="2" borderId="4" xfId="0" applyNumberFormat="1" applyFont="1" applyFill="1" applyBorder="1"/>
    <xf numFmtId="0" fontId="10" fillId="2" borderId="4" xfId="0" applyFont="1" applyFill="1" applyBorder="1" applyAlignment="1"/>
    <xf numFmtId="0" fontId="10" fillId="2" borderId="5" xfId="0" applyFont="1" applyFill="1" applyBorder="1" applyAlignment="1"/>
    <xf numFmtId="0" fontId="10" fillId="2" borderId="5" xfId="0" applyFont="1" applyFill="1" applyBorder="1" applyAlignment="1"/>
    <xf numFmtId="0" fontId="9" fillId="2" borderId="3" xfId="0" applyFont="1" applyFill="1" applyBorder="1"/>
    <xf numFmtId="164" fontId="9" fillId="2" borderId="3" xfId="0" applyNumberFormat="1" applyFont="1" applyFill="1" applyBorder="1"/>
    <xf numFmtId="0" fontId="11" fillId="2" borderId="6" xfId="0" applyFont="1" applyFill="1" applyBorder="1"/>
    <xf numFmtId="0" fontId="9" fillId="2" borderId="6" xfId="0" applyFont="1" applyFill="1" applyBorder="1"/>
    <xf numFmtId="164" fontId="12" fillId="2" borderId="6" xfId="0" applyNumberFormat="1" applyFont="1" applyFill="1" applyBorder="1"/>
    <xf numFmtId="0" fontId="3" fillId="2" borderId="3" xfId="0" applyFont="1" applyFill="1" applyBorder="1" applyAlignment="1"/>
    <xf numFmtId="0" fontId="3" fillId="2" borderId="3" xfId="0" applyFont="1" applyFill="1" applyBorder="1" applyAlignment="1">
      <alignment horizontal="left"/>
    </xf>
    <xf numFmtId="0" fontId="13" fillId="2" borderId="0" xfId="0" applyFont="1" applyFill="1"/>
    <xf numFmtId="0" fontId="1" fillId="2" borderId="8" xfId="0" applyFont="1" applyFill="1" applyBorder="1" applyAlignment="1">
      <alignment horizontal="center" wrapText="1"/>
    </xf>
    <xf numFmtId="0" fontId="4" fillId="2" borderId="8" xfId="0" applyFont="1" applyFill="1" applyBorder="1" applyAlignment="1">
      <alignment horizontal="center" wrapText="1"/>
    </xf>
    <xf numFmtId="0" fontId="5" fillId="2" borderId="8" xfId="0" applyFont="1" applyFill="1" applyBorder="1" applyAlignment="1">
      <alignment horizontal="center" wrapText="1"/>
    </xf>
    <xf numFmtId="0" fontId="3" fillId="2" borderId="8" xfId="0" applyFont="1" applyFill="1" applyBorder="1" applyAlignment="1">
      <alignment horizontal="center" wrapText="1"/>
    </xf>
    <xf numFmtId="0" fontId="14" fillId="2" borderId="1" xfId="0" applyFont="1" applyFill="1" applyBorder="1"/>
    <xf numFmtId="0" fontId="14" fillId="2" borderId="8" xfId="0" applyFont="1" applyFill="1" applyBorder="1"/>
    <xf numFmtId="0" fontId="3" fillId="2" borderId="3" xfId="0" applyFont="1" applyFill="1" applyBorder="1" applyAlignment="1">
      <alignment horizontal="center" wrapText="1"/>
    </xf>
    <xf numFmtId="0" fontId="3" fillId="2" borderId="3" xfId="0" applyFont="1" applyFill="1" applyBorder="1" applyAlignment="1">
      <alignment wrapText="1"/>
    </xf>
    <xf numFmtId="0" fontId="3" fillId="2" borderId="1" xfId="0" applyFont="1" applyFill="1" applyBorder="1" applyAlignment="1">
      <alignment wrapText="1"/>
    </xf>
    <xf numFmtId="0" fontId="3" fillId="2" borderId="8" xfId="0" applyFont="1" applyFill="1" applyBorder="1" applyAlignment="1">
      <alignment wrapText="1"/>
    </xf>
    <xf numFmtId="0" fontId="15" fillId="2" borderId="3" xfId="0" applyFont="1" applyFill="1" applyBorder="1"/>
    <xf numFmtId="0" fontId="16" fillId="2" borderId="3" xfId="0" applyFont="1" applyFill="1" applyBorder="1"/>
    <xf numFmtId="0" fontId="3" fillId="2" borderId="9" xfId="0" applyFont="1" applyFill="1" applyBorder="1"/>
    <xf numFmtId="0" fontId="3" fillId="2" borderId="10" xfId="0" applyFont="1" applyFill="1" applyBorder="1"/>
    <xf numFmtId="0" fontId="3" fillId="2" borderId="8" xfId="0" applyFont="1" applyFill="1" applyBorder="1"/>
    <xf numFmtId="0" fontId="1" fillId="2" borderId="3" xfId="0" applyFont="1" applyFill="1" applyBorder="1"/>
    <xf numFmtId="0" fontId="3" fillId="2" borderId="1" xfId="0" applyFont="1" applyFill="1" applyBorder="1"/>
    <xf numFmtId="0" fontId="18" fillId="2" borderId="4" xfId="0" applyFont="1" applyFill="1" applyBorder="1"/>
    <xf numFmtId="43" fontId="19" fillId="2" borderId="14" xfId="0" applyNumberFormat="1" applyFont="1" applyFill="1" applyBorder="1" applyAlignment="1">
      <alignment horizontal="center" wrapText="1"/>
    </xf>
    <xf numFmtId="0" fontId="1" fillId="2" borderId="15"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43" fontId="17" fillId="2" borderId="4" xfId="0" applyNumberFormat="1" applyFont="1" applyFill="1" applyBorder="1" applyAlignment="1">
      <alignment horizontal="center" wrapText="1"/>
    </xf>
    <xf numFmtId="0" fontId="20" fillId="0" borderId="4" xfId="0" applyFont="1" applyBorder="1" applyAlignment="1">
      <alignment horizontal="center" wrapText="1"/>
    </xf>
    <xf numFmtId="0" fontId="18" fillId="2" borderId="4" xfId="0" applyFont="1" applyFill="1" applyBorder="1" applyAlignment="1">
      <alignment horizontal="center"/>
    </xf>
    <xf numFmtId="0" fontId="21" fillId="0" borderId="14" xfId="0" applyFont="1" applyBorder="1" applyAlignment="1">
      <alignment horizontal="center" wrapText="1"/>
    </xf>
    <xf numFmtId="164" fontId="22" fillId="2" borderId="4" xfId="0" applyNumberFormat="1" applyFont="1" applyFill="1" applyBorder="1"/>
    <xf numFmtId="43" fontId="3" fillId="2" borderId="1" xfId="0" applyNumberFormat="1" applyFont="1" applyFill="1" applyBorder="1"/>
    <xf numFmtId="43" fontId="23" fillId="2" borderId="4" xfId="0" applyNumberFormat="1" applyFont="1" applyFill="1" applyBorder="1" applyAlignment="1"/>
    <xf numFmtId="43" fontId="3" fillId="2" borderId="4" xfId="0" applyNumberFormat="1" applyFont="1" applyFill="1" applyBorder="1" applyAlignment="1"/>
    <xf numFmtId="43" fontId="24" fillId="2" borderId="4" xfId="0" applyNumberFormat="1" applyFont="1" applyFill="1" applyBorder="1"/>
    <xf numFmtId="43" fontId="24" fillId="2" borderId="4" xfId="0" applyNumberFormat="1" applyFont="1" applyFill="1" applyBorder="1" applyAlignment="1"/>
    <xf numFmtId="43" fontId="3" fillId="2" borderId="14" xfId="0" applyNumberFormat="1" applyFont="1" applyFill="1" applyBorder="1"/>
    <xf numFmtId="43" fontId="18" fillId="2" borderId="4" xfId="0" applyNumberFormat="1" applyFont="1" applyFill="1" applyBorder="1"/>
    <xf numFmtId="0" fontId="18" fillId="2" borderId="4" xfId="0" applyFont="1" applyFill="1" applyBorder="1" applyAlignment="1"/>
    <xf numFmtId="43" fontId="1" fillId="2" borderId="14" xfId="0" applyNumberFormat="1" applyFont="1" applyFill="1" applyBorder="1"/>
    <xf numFmtId="0" fontId="18" fillId="2" borderId="16" xfId="0" applyFont="1" applyFill="1" applyBorder="1"/>
    <xf numFmtId="43" fontId="18" fillId="2" borderId="16" xfId="0" applyNumberFormat="1" applyFont="1" applyFill="1" applyBorder="1"/>
    <xf numFmtId="0" fontId="25" fillId="2" borderId="17" xfId="0" applyFont="1" applyFill="1" applyBorder="1" applyAlignment="1">
      <alignment vertical="center"/>
    </xf>
    <xf numFmtId="0" fontId="26" fillId="2" borderId="17" xfId="0" applyFont="1" applyFill="1" applyBorder="1" applyAlignment="1">
      <alignment vertical="center"/>
    </xf>
    <xf numFmtId="164" fontId="27" fillId="2" borderId="17" xfId="0" applyNumberFormat="1" applyFont="1" applyFill="1" applyBorder="1"/>
    <xf numFmtId="0" fontId="26" fillId="2" borderId="1" xfId="0" applyFont="1" applyFill="1" applyBorder="1"/>
    <xf numFmtId="43" fontId="26" fillId="2" borderId="14" xfId="0" applyNumberFormat="1" applyFont="1" applyFill="1" applyBorder="1"/>
    <xf numFmtId="0" fontId="28" fillId="2" borderId="3" xfId="0" applyFont="1" applyFill="1" applyBorder="1"/>
    <xf numFmtId="0" fontId="29" fillId="2" borderId="3" xfId="0" applyFont="1" applyFill="1" applyBorder="1"/>
    <xf numFmtId="0" fontId="18" fillId="2" borderId="18" xfId="0" applyFont="1" applyFill="1" applyBorder="1"/>
    <xf numFmtId="43" fontId="18" fillId="2" borderId="18" xfId="0" applyNumberFormat="1" applyFont="1" applyFill="1" applyBorder="1"/>
    <xf numFmtId="43" fontId="18" fillId="2" borderId="19" xfId="0" applyNumberFormat="1" applyFont="1" applyFill="1" applyBorder="1"/>
    <xf numFmtId="43" fontId="1" fillId="2" borderId="8" xfId="0" applyNumberFormat="1" applyFont="1" applyFill="1" applyBorder="1"/>
    <xf numFmtId="0" fontId="30" fillId="2" borderId="3" xfId="0" applyFont="1" applyFill="1" applyBorder="1"/>
    <xf numFmtId="0" fontId="24" fillId="2" borderId="3" xfId="0" applyFont="1" applyFill="1" applyBorder="1"/>
    <xf numFmtId="0" fontId="31" fillId="2" borderId="1" xfId="0" applyFont="1" applyFill="1" applyBorder="1"/>
    <xf numFmtId="0" fontId="1" fillId="2" borderId="3" xfId="0" applyFont="1" applyFill="1" applyBorder="1" applyAlignment="1">
      <alignment horizontal="center" vertical="center" wrapText="1"/>
    </xf>
    <xf numFmtId="0" fontId="18" fillId="2" borderId="3" xfId="0" applyFont="1" applyFill="1" applyBorder="1" applyAlignment="1">
      <alignment horizontal="center" vertical="center"/>
    </xf>
    <xf numFmtId="0" fontId="24" fillId="2" borderId="3" xfId="0" applyFont="1" applyFill="1" applyBorder="1" applyAlignment="1">
      <alignment vertical="center"/>
    </xf>
    <xf numFmtId="43" fontId="9" fillId="2" borderId="15" xfId="0" applyNumberFormat="1" applyFont="1" applyFill="1" applyBorder="1"/>
    <xf numFmtId="43" fontId="9" fillId="2" borderId="4" xfId="0" applyNumberFormat="1" applyFont="1" applyFill="1" applyBorder="1"/>
    <xf numFmtId="43" fontId="3" fillId="2" borderId="3" xfId="0" applyNumberFormat="1" applyFont="1" applyFill="1" applyBorder="1"/>
    <xf numFmtId="43" fontId="24" fillId="2" borderId="3" xfId="0" applyNumberFormat="1" applyFont="1" applyFill="1" applyBorder="1"/>
    <xf numFmtId="0" fontId="25" fillId="2" borderId="3" xfId="0" applyFont="1" applyFill="1" applyBorder="1"/>
    <xf numFmtId="43" fontId="25" fillId="2" borderId="17" xfId="0" applyNumberFormat="1" applyFont="1" applyFill="1" applyBorder="1"/>
    <xf numFmtId="43" fontId="25" fillId="2" borderId="3" xfId="0" applyNumberFormat="1" applyFont="1" applyFill="1" applyBorder="1"/>
    <xf numFmtId="0" fontId="18" fillId="2" borderId="3" xfId="0" applyFont="1" applyFill="1" applyBorder="1"/>
    <xf numFmtId="43" fontId="18" fillId="2" borderId="3" xfId="0" applyNumberFormat="1" applyFont="1" applyFill="1" applyBorder="1"/>
    <xf numFmtId="0" fontId="32" fillId="2" borderId="1" xfId="0" applyFont="1" applyFill="1" applyBorder="1"/>
    <xf numFmtId="0" fontId="26" fillId="2" borderId="8" xfId="0" applyFont="1" applyFill="1" applyBorder="1"/>
    <xf numFmtId="43" fontId="1" fillId="2" borderId="3" xfId="0" applyNumberFormat="1" applyFont="1" applyFill="1" applyBorder="1"/>
    <xf numFmtId="0" fontId="33" fillId="2" borderId="8" xfId="0" applyFont="1" applyFill="1" applyBorder="1"/>
    <xf numFmtId="43" fontId="34" fillId="2" borderId="0" xfId="0" applyNumberFormat="1" applyFont="1" applyFill="1" applyAlignment="1"/>
    <xf numFmtId="43" fontId="35" fillId="2" borderId="0" xfId="0" applyNumberFormat="1" applyFont="1" applyFill="1" applyAlignment="1"/>
    <xf numFmtId="0" fontId="3" fillId="0" borderId="0" xfId="0" applyFont="1" applyAlignment="1">
      <alignment wrapText="1"/>
    </xf>
    <xf numFmtId="43" fontId="1" fillId="2" borderId="1" xfId="0" applyNumberFormat="1" applyFont="1" applyFill="1" applyBorder="1" applyAlignment="1">
      <alignment horizontal="center" wrapText="1"/>
    </xf>
    <xf numFmtId="43" fontId="1" fillId="2" borderId="8" xfId="0" applyNumberFormat="1" applyFont="1" applyFill="1" applyBorder="1" applyAlignment="1">
      <alignment horizontal="center" wrapText="1"/>
    </xf>
    <xf numFmtId="0" fontId="33" fillId="2" borderId="1" xfId="0" applyFont="1" applyFill="1" applyBorder="1"/>
    <xf numFmtId="43" fontId="19" fillId="2" borderId="20" xfId="0" applyNumberFormat="1" applyFont="1" applyFill="1" applyBorder="1" applyAlignment="1">
      <alignment horizontal="center" wrapText="1"/>
    </xf>
    <xf numFmtId="43" fontId="19" fillId="2" borderId="4" xfId="0" applyNumberFormat="1" applyFont="1" applyFill="1" applyBorder="1" applyAlignment="1">
      <alignment horizontal="center" wrapText="1"/>
    </xf>
    <xf numFmtId="0" fontId="19" fillId="0" borderId="4" xfId="0" applyFont="1" applyBorder="1" applyAlignment="1">
      <alignment horizontal="center" wrapText="1"/>
    </xf>
    <xf numFmtId="0" fontId="1" fillId="2" borderId="3" xfId="0" applyFont="1" applyFill="1" applyBorder="1" applyAlignment="1">
      <alignment horizontal="center"/>
    </xf>
    <xf numFmtId="43" fontId="19" fillId="2" borderId="21" xfId="0" applyNumberFormat="1" applyFont="1" applyFill="1" applyBorder="1" applyAlignment="1">
      <alignment horizontal="center" wrapText="1"/>
    </xf>
    <xf numFmtId="0" fontId="19" fillId="0" borderId="22" xfId="0" applyFont="1" applyBorder="1" applyAlignment="1">
      <alignment horizontal="center" wrapText="1"/>
    </xf>
    <xf numFmtId="0" fontId="19" fillId="0" borderId="20" xfId="0" applyFont="1" applyBorder="1" applyAlignment="1">
      <alignment horizontal="center" wrapText="1"/>
    </xf>
    <xf numFmtId="43" fontId="3" fillId="2" borderId="7" xfId="0" applyNumberFormat="1" applyFont="1" applyFill="1" applyBorder="1"/>
    <xf numFmtId="43" fontId="3" fillId="2" borderId="4" xfId="0" applyNumberFormat="1" applyFont="1" applyFill="1" applyBorder="1"/>
    <xf numFmtId="43" fontId="3" fillId="2" borderId="11" xfId="0" applyNumberFormat="1" applyFont="1" applyFill="1" applyBorder="1"/>
    <xf numFmtId="43" fontId="3" fillId="2" borderId="20" xfId="0" applyNumberFormat="1" applyFont="1" applyFill="1" applyBorder="1"/>
    <xf numFmtId="0" fontId="1" fillId="2" borderId="4" xfId="0" applyFont="1" applyFill="1" applyBorder="1"/>
    <xf numFmtId="43" fontId="1" fillId="2" borderId="4" xfId="0" applyNumberFormat="1" applyFont="1" applyFill="1" applyBorder="1"/>
    <xf numFmtId="43" fontId="1" fillId="2" borderId="11" xfId="0" applyNumberFormat="1" applyFont="1" applyFill="1" applyBorder="1"/>
    <xf numFmtId="43" fontId="1" fillId="2" borderId="20" xfId="0" applyNumberFormat="1" applyFont="1" applyFill="1" applyBorder="1"/>
    <xf numFmtId="0" fontId="36" fillId="2" borderId="5" xfId="0" applyFont="1" applyFill="1" applyBorder="1" applyAlignment="1"/>
    <xf numFmtId="0" fontId="37" fillId="2" borderId="3" xfId="0" applyFont="1" applyFill="1" applyBorder="1" applyAlignment="1"/>
    <xf numFmtId="0" fontId="14" fillId="2" borderId="23" xfId="0" applyFont="1" applyFill="1" applyBorder="1"/>
    <xf numFmtId="164" fontId="1" fillId="2" borderId="17" xfId="0" applyNumberFormat="1" applyFont="1" applyFill="1" applyBorder="1"/>
    <xf numFmtId="43" fontId="1" fillId="2" borderId="17" xfId="0" applyNumberFormat="1" applyFont="1" applyFill="1" applyBorder="1"/>
    <xf numFmtId="43" fontId="1" fillId="2" borderId="24" xfId="0" applyNumberFormat="1" applyFont="1" applyFill="1" applyBorder="1"/>
    <xf numFmtId="0" fontId="26" fillId="2" borderId="17" xfId="0" applyFont="1" applyFill="1" applyBorder="1" applyAlignment="1">
      <alignment horizontal="left" vertical="center"/>
    </xf>
    <xf numFmtId="0" fontId="38" fillId="2" borderId="17" xfId="0" applyFont="1" applyFill="1" applyBorder="1" applyAlignment="1">
      <alignment horizontal="left" vertical="center"/>
    </xf>
    <xf numFmtId="164" fontId="38" fillId="2" borderId="17" xfId="0" applyNumberFormat="1" applyFont="1" applyFill="1" applyBorder="1" applyAlignment="1">
      <alignment horizontal="right" vertical="center"/>
    </xf>
    <xf numFmtId="0" fontId="38" fillId="2" borderId="17" xfId="0" applyFont="1" applyFill="1" applyBorder="1"/>
    <xf numFmtId="0" fontId="14" fillId="2" borderId="17" xfId="0" applyFont="1" applyFill="1" applyBorder="1"/>
    <xf numFmtId="164" fontId="39" fillId="2" borderId="24" xfId="0" applyNumberFormat="1" applyFont="1" applyFill="1" applyBorder="1"/>
    <xf numFmtId="164" fontId="39" fillId="2" borderId="20" xfId="0" applyNumberFormat="1" applyFont="1" applyFill="1" applyBorder="1"/>
    <xf numFmtId="0" fontId="40" fillId="2" borderId="6" xfId="0" applyFont="1" applyFill="1" applyBorder="1"/>
    <xf numFmtId="164" fontId="40" fillId="2" borderId="6" xfId="0" applyNumberFormat="1" applyFont="1" applyFill="1" applyBorder="1"/>
    <xf numFmtId="0" fontId="5" fillId="2" borderId="6" xfId="0" applyFont="1" applyFill="1" applyBorder="1"/>
    <xf numFmtId="164" fontId="41" fillId="2" borderId="20" xfId="0" applyNumberFormat="1" applyFont="1" applyFill="1" applyBorder="1" applyAlignment="1">
      <alignment wrapText="1"/>
    </xf>
    <xf numFmtId="0" fontId="40" fillId="2" borderId="3" xfId="0" applyFont="1" applyFill="1" applyBorder="1"/>
    <xf numFmtId="0" fontId="5" fillId="2" borderId="3" xfId="0" applyFont="1" applyFill="1" applyBorder="1"/>
    <xf numFmtId="43" fontId="41" fillId="2" borderId="3" xfId="0" applyNumberFormat="1" applyFont="1" applyFill="1" applyBorder="1" applyAlignment="1">
      <alignment wrapText="1"/>
    </xf>
    <xf numFmtId="0" fontId="42" fillId="0" borderId="27" xfId="0" applyFont="1" applyBorder="1" applyAlignment="1">
      <alignment wrapText="1"/>
    </xf>
    <xf numFmtId="0" fontId="42" fillId="0" borderId="8" xfId="0" applyFont="1" applyBorder="1" applyAlignment="1">
      <alignment wrapText="1"/>
    </xf>
    <xf numFmtId="0" fontId="42" fillId="0" borderId="0" xfId="0" applyFont="1" applyAlignment="1">
      <alignment wrapText="1"/>
    </xf>
    <xf numFmtId="0" fontId="14" fillId="2" borderId="28" xfId="0" applyFont="1" applyFill="1" applyBorder="1" applyAlignment="1"/>
    <xf numFmtId="0" fontId="24" fillId="2" borderId="3" xfId="0" applyFont="1" applyFill="1" applyBorder="1" applyAlignment="1">
      <alignment wrapText="1"/>
    </xf>
    <xf numFmtId="0" fontId="44" fillId="2" borderId="3" xfId="0" applyFont="1" applyFill="1" applyBorder="1" applyAlignment="1"/>
    <xf numFmtId="0" fontId="45" fillId="2" borderId="3" xfId="0" applyFont="1" applyFill="1" applyBorder="1"/>
    <xf numFmtId="0" fontId="6" fillId="2" borderId="3" xfId="0" applyFont="1" applyFill="1" applyBorder="1" applyAlignment="1">
      <alignment horizontal="center" vertical="center" wrapText="1"/>
    </xf>
    <xf numFmtId="0" fontId="46" fillId="2" borderId="4" xfId="0" applyFont="1" applyFill="1" applyBorder="1" applyAlignment="1">
      <alignment horizontal="center" vertical="center" wrapText="1"/>
    </xf>
    <xf numFmtId="0" fontId="47" fillId="2" borderId="4" xfId="0" applyFont="1" applyFill="1" applyBorder="1" applyAlignment="1">
      <alignment horizontal="center" vertical="center" wrapText="1"/>
    </xf>
    <xf numFmtId="0" fontId="48" fillId="2" borderId="4" xfId="0" applyFont="1" applyFill="1" applyBorder="1" applyAlignment="1">
      <alignment horizontal="center" vertical="center" wrapText="1"/>
    </xf>
    <xf numFmtId="43" fontId="47" fillId="2" borderId="4" xfId="0" applyNumberFormat="1" applyFont="1" applyFill="1" applyBorder="1" applyAlignment="1">
      <alignment horizontal="center" vertical="center" wrapText="1"/>
    </xf>
    <xf numFmtId="0" fontId="46" fillId="3" borderId="4" xfId="0" applyFont="1" applyFill="1" applyBorder="1" applyAlignment="1">
      <alignment horizontal="center" vertical="center" wrapText="1"/>
    </xf>
    <xf numFmtId="0" fontId="47" fillId="3" borderId="4" xfId="0" applyFont="1" applyFill="1" applyBorder="1" applyAlignment="1">
      <alignment horizontal="center" vertical="center" wrapText="1"/>
    </xf>
    <xf numFmtId="43" fontId="47" fillId="3" borderId="4" xfId="0" applyNumberFormat="1" applyFont="1" applyFill="1" applyBorder="1" applyAlignment="1">
      <alignment horizontal="center" vertical="center" wrapText="1"/>
    </xf>
    <xf numFmtId="0" fontId="49" fillId="2" borderId="4" xfId="0" applyFont="1" applyFill="1" applyBorder="1" applyAlignment="1"/>
    <xf numFmtId="164" fontId="8" fillId="2" borderId="4" xfId="0" applyNumberFormat="1" applyFont="1" applyFill="1" applyBorder="1"/>
    <xf numFmtId="0" fontId="50" fillId="2" borderId="4" xfId="0" applyFont="1" applyFill="1" applyBorder="1" applyAlignment="1"/>
    <xf numFmtId="0" fontId="50" fillId="2" borderId="5" xfId="0" applyFont="1" applyFill="1" applyBorder="1" applyAlignment="1"/>
    <xf numFmtId="164" fontId="22" fillId="2" borderId="5" xfId="0" applyNumberFormat="1" applyFont="1" applyFill="1" applyBorder="1"/>
    <xf numFmtId="0" fontId="6" fillId="2" borderId="7" xfId="0" applyFont="1" applyFill="1" applyBorder="1"/>
    <xf numFmtId="0" fontId="50" fillId="2" borderId="5" xfId="0" applyFont="1" applyFill="1" applyBorder="1" applyAlignment="1"/>
    <xf numFmtId="164" fontId="9" fillId="2" borderId="5" xfId="0" applyNumberFormat="1" applyFont="1" applyFill="1" applyBorder="1"/>
    <xf numFmtId="164" fontId="22" fillId="2" borderId="0" xfId="0" applyNumberFormat="1" applyFont="1" applyFill="1"/>
    <xf numFmtId="164" fontId="9" fillId="2" borderId="5" xfId="0" applyNumberFormat="1" applyFont="1" applyFill="1" applyBorder="1" applyAlignment="1"/>
    <xf numFmtId="164" fontId="9" fillId="2" borderId="4" xfId="0" applyNumberFormat="1" applyFont="1" applyFill="1" applyBorder="1" applyAlignment="1"/>
    <xf numFmtId="164" fontId="9" fillId="0" borderId="4" xfId="0" applyNumberFormat="1" applyFont="1" applyBorder="1" applyAlignment="1"/>
    <xf numFmtId="164" fontId="9" fillId="0" borderId="4" xfId="0" applyNumberFormat="1" applyFont="1" applyBorder="1"/>
    <xf numFmtId="164" fontId="9" fillId="2" borderId="29" xfId="0" applyNumberFormat="1" applyFont="1" applyFill="1" applyBorder="1"/>
    <xf numFmtId="164" fontId="9" fillId="2" borderId="30" xfId="0" applyNumberFormat="1" applyFont="1" applyFill="1" applyBorder="1"/>
    <xf numFmtId="0" fontId="8" fillId="2" borderId="6" xfId="0" applyFont="1" applyFill="1" applyBorder="1"/>
    <xf numFmtId="0" fontId="49" fillId="2" borderId="6" xfId="0" applyFont="1" applyFill="1" applyBorder="1"/>
    <xf numFmtId="164" fontId="8" fillId="2" borderId="6" xfId="0" applyNumberFormat="1" applyFont="1" applyFill="1" applyBorder="1"/>
    <xf numFmtId="0" fontId="47" fillId="2" borderId="31" xfId="0" applyFont="1" applyFill="1" applyBorder="1" applyAlignment="1">
      <alignment horizontal="center" wrapText="1"/>
    </xf>
    <xf numFmtId="0" fontId="51" fillId="2" borderId="31" xfId="0" applyFont="1" applyFill="1" applyBorder="1" applyAlignment="1">
      <alignment horizontal="center" wrapText="1"/>
    </xf>
    <xf numFmtId="0" fontId="52" fillId="2" borderId="31" xfId="0" applyFont="1" applyFill="1" applyBorder="1" applyAlignment="1">
      <alignment horizontal="center" wrapText="1"/>
    </xf>
    <xf numFmtId="0" fontId="6" fillId="2" borderId="31" xfId="0" applyFont="1" applyFill="1" applyBorder="1" applyAlignment="1">
      <alignment horizontal="center" wrapText="1"/>
    </xf>
    <xf numFmtId="0" fontId="6" fillId="2" borderId="3" xfId="0" applyFont="1" applyFill="1" applyBorder="1" applyAlignment="1">
      <alignment horizontal="center" wrapText="1"/>
    </xf>
    <xf numFmtId="0" fontId="0" fillId="2" borderId="3" xfId="0" applyFont="1" applyFill="1" applyBorder="1" applyAlignment="1">
      <alignment wrapText="1"/>
    </xf>
    <xf numFmtId="0" fontId="6" fillId="2" borderId="3" xfId="0" applyFont="1" applyFill="1" applyBorder="1" applyAlignment="1">
      <alignment wrapText="1"/>
    </xf>
    <xf numFmtId="0" fontId="6" fillId="2" borderId="1" xfId="0" applyFont="1" applyFill="1" applyBorder="1" applyAlignment="1">
      <alignment wrapText="1"/>
    </xf>
    <xf numFmtId="0" fontId="6" fillId="2" borderId="31" xfId="0" applyFont="1" applyFill="1" applyBorder="1" applyAlignment="1">
      <alignment wrapText="1"/>
    </xf>
    <xf numFmtId="0" fontId="0" fillId="2" borderId="3" xfId="0" applyFont="1" applyFill="1" applyBorder="1"/>
    <xf numFmtId="43" fontId="53" fillId="2" borderId="1" xfId="0" applyNumberFormat="1" applyFont="1" applyFill="1" applyBorder="1"/>
    <xf numFmtId="43" fontId="53" fillId="2" borderId="31" xfId="0" applyNumberFormat="1" applyFont="1" applyFill="1" applyBorder="1"/>
    <xf numFmtId="0" fontId="54" fillId="2" borderId="3" xfId="0" applyFont="1" applyFill="1" applyBorder="1" applyAlignment="1"/>
    <xf numFmtId="0" fontId="55" fillId="2" borderId="3" xfId="0" applyFont="1" applyFill="1" applyBorder="1"/>
    <xf numFmtId="43" fontId="56" fillId="2" borderId="3" xfId="0" applyNumberFormat="1" applyFont="1" applyFill="1" applyBorder="1"/>
    <xf numFmtId="43" fontId="56" fillId="2" borderId="1" xfId="0" applyNumberFormat="1" applyFont="1" applyFill="1" applyBorder="1"/>
    <xf numFmtId="43" fontId="56" fillId="2" borderId="31" xfId="0" applyNumberFormat="1" applyFont="1" applyFill="1" applyBorder="1"/>
    <xf numFmtId="0" fontId="57" fillId="2" borderId="3" xfId="0" applyFont="1" applyFill="1" applyBorder="1"/>
    <xf numFmtId="0" fontId="46" fillId="2" borderId="3" xfId="0" applyFont="1" applyFill="1" applyBorder="1"/>
    <xf numFmtId="43" fontId="47" fillId="2" borderId="3" xfId="0" applyNumberFormat="1" applyFont="1" applyFill="1" applyBorder="1"/>
    <xf numFmtId="43" fontId="47" fillId="2" borderId="1" xfId="0" applyNumberFormat="1" applyFont="1" applyFill="1" applyBorder="1"/>
    <xf numFmtId="43" fontId="47" fillId="2" borderId="31" xfId="0" applyNumberFormat="1" applyFont="1" applyFill="1" applyBorder="1"/>
    <xf numFmtId="0" fontId="48" fillId="2" borderId="3" xfId="0" applyFont="1" applyFill="1" applyBorder="1"/>
    <xf numFmtId="0" fontId="58" fillId="2" borderId="15" xfId="0" applyFont="1" applyFill="1" applyBorder="1" applyAlignment="1">
      <alignment horizontal="center" vertical="center"/>
    </xf>
    <xf numFmtId="0" fontId="48" fillId="2" borderId="15" xfId="0" applyFont="1" applyFill="1" applyBorder="1" applyAlignment="1">
      <alignment horizontal="center" vertical="center"/>
    </xf>
    <xf numFmtId="0" fontId="47" fillId="2" borderId="4" xfId="0" applyFont="1" applyFill="1" applyBorder="1" applyAlignment="1">
      <alignment horizontal="center" vertical="center" wrapText="1"/>
    </xf>
    <xf numFmtId="0" fontId="48" fillId="2" borderId="11" xfId="0" applyFont="1" applyFill="1" applyBorder="1" applyAlignment="1">
      <alignment horizontal="center" vertical="center" wrapText="1"/>
    </xf>
    <xf numFmtId="0" fontId="48" fillId="2" borderId="32" xfId="0" applyFont="1" applyFill="1" applyBorder="1" applyAlignment="1">
      <alignment horizontal="center" vertical="center" wrapText="1"/>
    </xf>
    <xf numFmtId="0" fontId="22" fillId="2" borderId="4" xfId="0" applyFont="1" applyFill="1" applyBorder="1" applyAlignment="1"/>
    <xf numFmtId="164" fontId="9" fillId="2" borderId="4" xfId="0" applyNumberFormat="1" applyFont="1" applyFill="1" applyBorder="1" applyAlignment="1">
      <alignment horizontal="right"/>
    </xf>
    <xf numFmtId="164" fontId="59" fillId="2" borderId="11" xfId="0" applyNumberFormat="1" applyFont="1" applyFill="1" applyBorder="1"/>
    <xf numFmtId="0" fontId="59" fillId="2" borderId="32" xfId="0" applyFont="1" applyFill="1" applyBorder="1"/>
    <xf numFmtId="0" fontId="60" fillId="2" borderId="4" xfId="0" applyFont="1" applyFill="1" applyBorder="1" applyAlignment="1"/>
    <xf numFmtId="0" fontId="60" fillId="2" borderId="5" xfId="0" applyFont="1" applyFill="1" applyBorder="1" applyAlignment="1"/>
    <xf numFmtId="0" fontId="61" fillId="2" borderId="0" xfId="0" applyFont="1" applyFill="1" applyAlignment="1">
      <alignment horizontal="right"/>
    </xf>
    <xf numFmtId="164" fontId="10" fillId="2" borderId="0" xfId="0" applyNumberFormat="1" applyFont="1" applyFill="1" applyAlignment="1">
      <alignment horizontal="right"/>
    </xf>
    <xf numFmtId="164" fontId="9" fillId="2" borderId="4" xfId="0" applyNumberFormat="1" applyFont="1" applyFill="1" applyBorder="1" applyAlignment="1">
      <alignment horizontal="right"/>
    </xf>
    <xf numFmtId="164" fontId="61" fillId="0" borderId="0" xfId="0" applyNumberFormat="1" applyFont="1"/>
    <xf numFmtId="43" fontId="9" fillId="2" borderId="4" xfId="0" applyNumberFormat="1" applyFont="1" applyFill="1" applyBorder="1" applyAlignment="1"/>
    <xf numFmtId="0" fontId="60" fillId="2" borderId="5" xfId="0" applyFont="1" applyFill="1" applyBorder="1" applyAlignment="1"/>
    <xf numFmtId="43" fontId="9" fillId="2" borderId="4" xfId="0" applyNumberFormat="1" applyFont="1" applyFill="1" applyBorder="1" applyAlignment="1"/>
    <xf numFmtId="43" fontId="22" fillId="2" borderId="4" xfId="0" applyNumberFormat="1" applyFont="1" applyFill="1" applyBorder="1" applyAlignment="1"/>
    <xf numFmtId="43" fontId="22" fillId="2" borderId="4" xfId="0" applyNumberFormat="1" applyFont="1" applyFill="1" applyBorder="1"/>
    <xf numFmtId="165" fontId="61" fillId="2" borderId="0" xfId="0" applyNumberFormat="1" applyFont="1" applyFill="1" applyAlignment="1">
      <alignment horizontal="right"/>
    </xf>
    <xf numFmtId="0" fontId="62" fillId="2" borderId="3" xfId="0" applyFont="1" applyFill="1" applyBorder="1"/>
    <xf numFmtId="164" fontId="9" fillId="2" borderId="18" xfId="0" applyNumberFormat="1" applyFont="1" applyFill="1" applyBorder="1"/>
    <xf numFmtId="164" fontId="9" fillId="2" borderId="1" xfId="0" applyNumberFormat="1" applyFont="1" applyFill="1" applyBorder="1"/>
    <xf numFmtId="0" fontId="59" fillId="0" borderId="32" xfId="0" applyFont="1" applyBorder="1"/>
    <xf numFmtId="0" fontId="22" fillId="2" borderId="18" xfId="0" applyFont="1" applyFill="1" applyBorder="1"/>
    <xf numFmtId="164" fontId="63" fillId="2" borderId="6" xfId="0" applyNumberFormat="1" applyFont="1" applyFill="1" applyBorder="1"/>
    <xf numFmtId="164" fontId="8" fillId="2" borderId="25" xfId="0" applyNumberFormat="1" applyFont="1" applyFill="1" applyBorder="1"/>
    <xf numFmtId="164" fontId="9" fillId="2" borderId="33" xfId="0" applyNumberFormat="1" applyFont="1" applyFill="1" applyBorder="1"/>
    <xf numFmtId="0" fontId="64" fillId="2" borderId="3" xfId="0" applyFont="1" applyFill="1" applyBorder="1"/>
    <xf numFmtId="43" fontId="65" fillId="2" borderId="3" xfId="0" applyNumberFormat="1" applyFont="1" applyFill="1" applyBorder="1"/>
    <xf numFmtId="0" fontId="6" fillId="2" borderId="1" xfId="0" applyFont="1" applyFill="1" applyBorder="1"/>
    <xf numFmtId="164" fontId="8" fillId="2" borderId="32" xfId="0" applyNumberFormat="1" applyFont="1" applyFill="1" applyBorder="1"/>
    <xf numFmtId="0" fontId="6" fillId="2" borderId="31" xfId="0" applyFont="1" applyFill="1" applyBorder="1"/>
    <xf numFmtId="0" fontId="22" fillId="4" borderId="0" xfId="0" applyFont="1" applyFill="1" applyAlignment="1">
      <alignment horizontal="center" wrapText="1"/>
    </xf>
    <xf numFmtId="0" fontId="10" fillId="4" borderId="0" xfId="0" applyFont="1" applyFill="1" applyAlignment="1">
      <alignment wrapText="1"/>
    </xf>
    <xf numFmtId="0" fontId="67" fillId="4" borderId="0" xfId="0" applyFont="1" applyFill="1" applyAlignment="1">
      <alignment horizontal="center" wrapText="1"/>
    </xf>
    <xf numFmtId="0" fontId="10" fillId="4" borderId="0" xfId="0" applyFont="1" applyFill="1" applyAlignment="1">
      <alignment horizontal="center" wrapText="1"/>
    </xf>
    <xf numFmtId="0" fontId="67" fillId="4" borderId="0" xfId="0" applyFont="1" applyFill="1" applyAlignment="1">
      <alignment horizontal="center" wrapText="1"/>
    </xf>
    <xf numFmtId="0" fontId="9" fillId="4" borderId="0" xfId="0" applyFont="1" applyFill="1" applyAlignment="1">
      <alignment wrapText="1"/>
    </xf>
    <xf numFmtId="0" fontId="9" fillId="0" borderId="0" xfId="0" applyFont="1" applyAlignment="1">
      <alignment wrapText="1"/>
    </xf>
    <xf numFmtId="0" fontId="69" fillId="4" borderId="0" xfId="0" applyFont="1" applyFill="1" applyAlignment="1">
      <alignment horizontal="center" wrapText="1"/>
    </xf>
    <xf numFmtId="0" fontId="60" fillId="4" borderId="0" xfId="0" applyFont="1" applyFill="1" applyAlignment="1">
      <alignment horizontal="center" wrapText="1"/>
    </xf>
    <xf numFmtId="0" fontId="22" fillId="6" borderId="53" xfId="0" applyFont="1" applyFill="1" applyBorder="1" applyAlignment="1">
      <alignment horizontal="center" wrapText="1"/>
    </xf>
    <xf numFmtId="0" fontId="22" fillId="6" borderId="54" xfId="0" applyFont="1" applyFill="1" applyBorder="1" applyAlignment="1">
      <alignment horizontal="center" wrapText="1"/>
    </xf>
    <xf numFmtId="0" fontId="22" fillId="6" borderId="55" xfId="0" applyFont="1" applyFill="1" applyBorder="1" applyAlignment="1">
      <alignment horizontal="center" wrapText="1"/>
    </xf>
    <xf numFmtId="0" fontId="60" fillId="4" borderId="0" xfId="0" applyFont="1" applyFill="1" applyAlignment="1">
      <alignment wrapText="1"/>
    </xf>
    <xf numFmtId="0" fontId="22" fillId="0" borderId="59" xfId="0" applyFont="1" applyBorder="1" applyAlignment="1">
      <alignment wrapText="1"/>
    </xf>
    <xf numFmtId="0" fontId="22" fillId="0" borderId="60" xfId="0" applyFont="1" applyBorder="1" applyAlignment="1">
      <alignment wrapText="1"/>
    </xf>
    <xf numFmtId="0" fontId="22" fillId="0" borderId="61" xfId="0" applyFont="1" applyBorder="1" applyAlignment="1">
      <alignment wrapText="1"/>
    </xf>
    <xf numFmtId="164" fontId="22" fillId="0" borderId="62" xfId="0" applyNumberFormat="1" applyFont="1" applyBorder="1" applyAlignment="1">
      <alignment horizontal="right" wrapText="1"/>
    </xf>
    <xf numFmtId="164" fontId="22" fillId="0" borderId="63" xfId="0" applyNumberFormat="1" applyFont="1" applyBorder="1" applyAlignment="1">
      <alignment horizontal="right" wrapText="1"/>
    </xf>
    <xf numFmtId="0" fontId="22" fillId="0" borderId="64" xfId="0" applyFont="1" applyBorder="1" applyAlignment="1">
      <alignment wrapText="1"/>
    </xf>
    <xf numFmtId="0" fontId="22" fillId="0" borderId="65" xfId="0" applyFont="1" applyBorder="1" applyAlignment="1">
      <alignment wrapText="1"/>
    </xf>
    <xf numFmtId="0" fontId="22" fillId="0" borderId="66" xfId="0" applyFont="1" applyBorder="1" applyAlignment="1">
      <alignment wrapText="1"/>
    </xf>
    <xf numFmtId="164" fontId="67" fillId="7" borderId="63" xfId="0" applyNumberFormat="1" applyFont="1" applyFill="1" applyBorder="1" applyAlignment="1">
      <alignment horizontal="right" wrapText="1"/>
    </xf>
    <xf numFmtId="164" fontId="67" fillId="5" borderId="71" xfId="0" applyNumberFormat="1" applyFont="1" applyFill="1" applyBorder="1" applyAlignment="1">
      <alignment horizontal="right" wrapText="1"/>
    </xf>
    <xf numFmtId="0" fontId="22" fillId="4" borderId="0" xfId="0" applyFont="1" applyFill="1" applyAlignment="1">
      <alignment horizontal="center" wrapText="1"/>
    </xf>
    <xf numFmtId="0" fontId="22" fillId="6" borderId="74" xfId="0" applyFont="1" applyFill="1" applyBorder="1" applyAlignment="1">
      <alignment horizontal="center" wrapText="1"/>
    </xf>
    <xf numFmtId="0" fontId="22" fillId="6" borderId="75" xfId="0" applyFont="1" applyFill="1" applyBorder="1" applyAlignment="1">
      <alignment horizontal="center" wrapText="1"/>
    </xf>
    <xf numFmtId="0" fontId="22" fillId="6" borderId="76" xfId="0" applyFont="1" applyFill="1" applyBorder="1" applyAlignment="1">
      <alignment horizontal="center" wrapText="1"/>
    </xf>
    <xf numFmtId="0" fontId="22" fillId="4" borderId="0" xfId="0" applyFont="1" applyFill="1" applyAlignment="1">
      <alignment wrapText="1"/>
    </xf>
    <xf numFmtId="0" fontId="22" fillId="0" borderId="77" xfId="0" applyFont="1" applyBorder="1" applyAlignment="1">
      <alignment wrapText="1"/>
    </xf>
    <xf numFmtId="0" fontId="22" fillId="0" borderId="78" xfId="0" applyFont="1" applyBorder="1" applyAlignment="1">
      <alignment wrapText="1"/>
    </xf>
    <xf numFmtId="0" fontId="22" fillId="0" borderId="78" xfId="0" applyFont="1" applyBorder="1" applyAlignment="1">
      <alignment horizontal="center" wrapText="1"/>
    </xf>
    <xf numFmtId="164" fontId="22" fillId="0" borderId="78" xfId="0" applyNumberFormat="1" applyFont="1" applyBorder="1" applyAlignment="1">
      <alignment horizontal="right" wrapText="1"/>
    </xf>
    <xf numFmtId="0" fontId="22" fillId="0" borderId="60" xfId="0" applyFont="1" applyBorder="1" applyAlignment="1">
      <alignment horizontal="center" wrapText="1"/>
    </xf>
    <xf numFmtId="164" fontId="22" fillId="0" borderId="60" xfId="0" applyNumberFormat="1" applyFont="1" applyBorder="1" applyAlignment="1">
      <alignment horizontal="right" wrapText="1"/>
    </xf>
    <xf numFmtId="0" fontId="67" fillId="4" borderId="0" xfId="0" applyFont="1" applyFill="1" applyAlignment="1">
      <alignment horizontal="center" wrapText="1"/>
    </xf>
    <xf numFmtId="0" fontId="67" fillId="4" borderId="0" xfId="0" applyFont="1" applyFill="1" applyAlignment="1">
      <alignment horizontal="center" wrapText="1"/>
    </xf>
    <xf numFmtId="0" fontId="10" fillId="4" borderId="0" xfId="0" applyFont="1" applyFill="1" applyAlignment="1">
      <alignment wrapText="1"/>
    </xf>
    <xf numFmtId="0" fontId="10" fillId="0" borderId="0" xfId="0" applyFont="1" applyAlignment="1">
      <alignment wrapText="1"/>
    </xf>
    <xf numFmtId="0" fontId="22" fillId="4" borderId="0" xfId="0" applyFont="1" applyFill="1" applyAlignment="1">
      <alignment horizontal="center" wrapText="1"/>
    </xf>
    <xf numFmtId="0" fontId="70" fillId="4" borderId="0" xfId="0" applyFont="1" applyFill="1" applyAlignment="1">
      <alignment wrapText="1"/>
    </xf>
    <xf numFmtId="0" fontId="22" fillId="0" borderId="59" xfId="0" applyFont="1" applyBorder="1" applyAlignment="1">
      <alignment wrapText="1"/>
    </xf>
    <xf numFmtId="0" fontId="22" fillId="0" borderId="60" xfId="0" applyFont="1" applyBorder="1" applyAlignment="1">
      <alignment wrapText="1"/>
    </xf>
    <xf numFmtId="164" fontId="22" fillId="0" borderId="61" xfId="0" applyNumberFormat="1" applyFont="1" applyBorder="1" applyAlignment="1">
      <alignment wrapText="1"/>
    </xf>
    <xf numFmtId="164" fontId="22" fillId="0" borderId="86" xfId="0" applyNumberFormat="1" applyFont="1" applyBorder="1" applyAlignment="1">
      <alignment horizontal="right" wrapText="1"/>
    </xf>
    <xf numFmtId="0" fontId="22" fillId="0" borderId="85" xfId="0" applyFont="1" applyBorder="1" applyAlignment="1">
      <alignment wrapText="1"/>
    </xf>
    <xf numFmtId="164" fontId="22" fillId="0" borderId="42" xfId="0" applyNumberFormat="1" applyFont="1" applyBorder="1" applyAlignment="1">
      <alignment wrapText="1"/>
    </xf>
    <xf numFmtId="164" fontId="22" fillId="0" borderId="0" xfId="0" applyNumberFormat="1" applyFont="1" applyAlignment="1">
      <alignment horizontal="right" wrapText="1"/>
    </xf>
    <xf numFmtId="164" fontId="67" fillId="5" borderId="87" xfId="0" applyNumberFormat="1" applyFont="1" applyFill="1" applyBorder="1" applyAlignment="1">
      <alignment horizontal="right" wrapText="1"/>
    </xf>
    <xf numFmtId="0" fontId="22" fillId="0" borderId="64" xfId="0" applyFont="1" applyBorder="1" applyAlignment="1">
      <alignment wrapText="1"/>
    </xf>
    <xf numFmtId="0" fontId="22" fillId="0" borderId="65" xfId="0" applyFont="1" applyBorder="1" applyAlignment="1">
      <alignment wrapText="1"/>
    </xf>
    <xf numFmtId="0" fontId="22" fillId="0" borderId="66" xfId="0" applyFont="1" applyBorder="1" applyAlignment="1">
      <alignment wrapText="1"/>
    </xf>
    <xf numFmtId="164" fontId="69" fillId="7" borderId="0" xfId="0" applyNumberFormat="1" applyFont="1" applyFill="1" applyAlignment="1">
      <alignment horizontal="right" wrapText="1"/>
    </xf>
    <xf numFmtId="164" fontId="67" fillId="5" borderId="90" xfId="0" applyNumberFormat="1" applyFont="1" applyFill="1" applyBorder="1" applyAlignment="1">
      <alignment horizontal="right" wrapText="1"/>
    </xf>
    <xf numFmtId="0" fontId="22" fillId="6" borderId="91" xfId="0" applyFont="1" applyFill="1" applyBorder="1" applyAlignment="1">
      <alignment horizontal="center" wrapText="1"/>
    </xf>
    <xf numFmtId="0" fontId="22" fillId="6" borderId="92" xfId="0" applyFont="1" applyFill="1" applyBorder="1" applyAlignment="1">
      <alignment horizontal="center" wrapText="1"/>
    </xf>
    <xf numFmtId="0" fontId="22" fillId="6" borderId="93" xfId="0" applyFont="1" applyFill="1" applyBorder="1" applyAlignment="1">
      <alignment horizontal="center" wrapText="1"/>
    </xf>
    <xf numFmtId="0" fontId="22" fillId="0" borderId="60" xfId="0" applyFont="1" applyBorder="1" applyAlignment="1">
      <alignment horizontal="center" wrapText="1"/>
    </xf>
    <xf numFmtId="164" fontId="22" fillId="0" borderId="60" xfId="0" applyNumberFormat="1" applyFont="1" applyBorder="1" applyAlignment="1">
      <alignment horizontal="right" wrapText="1"/>
    </xf>
    <xf numFmtId="164" fontId="67" fillId="7" borderId="95" xfId="0" applyNumberFormat="1" applyFont="1" applyFill="1" applyBorder="1" applyAlignment="1">
      <alignment horizontal="right" wrapText="1"/>
    </xf>
    <xf numFmtId="0" fontId="22" fillId="0" borderId="61" xfId="0" applyFont="1" applyBorder="1" applyAlignment="1">
      <alignment wrapText="1"/>
    </xf>
    <xf numFmtId="0" fontId="22" fillId="0" borderId="77" xfId="0" applyFont="1" applyBorder="1" applyAlignment="1">
      <alignment wrapText="1"/>
    </xf>
    <xf numFmtId="0" fontId="22" fillId="0" borderId="78" xfId="0" applyFont="1" applyBorder="1" applyAlignment="1">
      <alignment horizontal="center" wrapText="1"/>
    </xf>
    <xf numFmtId="164" fontId="22" fillId="0" borderId="96" xfId="0" applyNumberFormat="1" applyFont="1" applyBorder="1" applyAlignment="1">
      <alignment horizontal="right" wrapText="1"/>
    </xf>
    <xf numFmtId="164" fontId="22" fillId="0" borderId="42" xfId="0" applyNumberFormat="1" applyFont="1" applyBorder="1" applyAlignment="1">
      <alignment horizontal="right" wrapText="1"/>
    </xf>
    <xf numFmtId="0" fontId="72" fillId="0" borderId="0" xfId="0" applyFont="1" applyAlignment="1">
      <alignment horizontal="center"/>
    </xf>
    <xf numFmtId="0" fontId="61" fillId="0" borderId="0" xfId="0" applyFont="1" applyAlignment="1"/>
    <xf numFmtId="164" fontId="73" fillId="2" borderId="0" xfId="0" applyNumberFormat="1" applyFont="1" applyFill="1" applyAlignment="1">
      <alignment horizontal="left"/>
    </xf>
    <xf numFmtId="164" fontId="74" fillId="2" borderId="0" xfId="0" applyNumberFormat="1" applyFont="1" applyFill="1" applyAlignment="1">
      <alignment horizontal="left"/>
    </xf>
    <xf numFmtId="164" fontId="73" fillId="2" borderId="0" xfId="0" applyNumberFormat="1" applyFont="1" applyFill="1" applyAlignment="1">
      <alignment horizontal="left"/>
    </xf>
    <xf numFmtId="164" fontId="73" fillId="2" borderId="97" xfId="0" applyNumberFormat="1" applyFont="1" applyFill="1" applyBorder="1" applyAlignment="1">
      <alignment horizontal="left"/>
    </xf>
    <xf numFmtId="164" fontId="74" fillId="2" borderId="0" xfId="0" applyNumberFormat="1" applyFont="1" applyFill="1" applyAlignment="1"/>
    <xf numFmtId="164" fontId="73" fillId="2" borderId="0" xfId="0" applyNumberFormat="1" applyFont="1" applyFill="1"/>
    <xf numFmtId="0" fontId="75" fillId="5" borderId="0" xfId="0" applyFont="1" applyFill="1" applyAlignment="1"/>
    <xf numFmtId="0" fontId="61" fillId="5" borderId="0" xfId="0" applyFont="1" applyFill="1" applyAlignment="1"/>
    <xf numFmtId="0" fontId="22" fillId="5" borderId="0" xfId="0" applyFont="1" applyFill="1" applyAlignment="1">
      <alignment horizontal="center" wrapText="1"/>
    </xf>
    <xf numFmtId="0" fontId="66" fillId="5" borderId="0" xfId="0" applyFont="1" applyFill="1" applyAlignment="1">
      <alignment horizontal="center" vertical="center" wrapText="1"/>
    </xf>
    <xf numFmtId="0" fontId="77" fillId="2" borderId="0" xfId="0" applyFont="1" applyFill="1" applyAlignment="1">
      <alignment horizontal="center"/>
    </xf>
    <xf numFmtId="4" fontId="50" fillId="2" borderId="0" xfId="0" applyNumberFormat="1" applyFont="1" applyFill="1" applyAlignment="1">
      <alignment horizontal="center"/>
    </xf>
    <xf numFmtId="4" fontId="60" fillId="2" borderId="0" xfId="0" applyNumberFormat="1" applyFont="1" applyFill="1" applyAlignment="1">
      <alignment horizontal="center"/>
    </xf>
    <xf numFmtId="4" fontId="10" fillId="5" borderId="0" xfId="0" applyNumberFormat="1" applyFont="1" applyFill="1" applyAlignment="1">
      <alignment horizontal="center"/>
    </xf>
    <xf numFmtId="0" fontId="75" fillId="8" borderId="0" xfId="0" applyFont="1" applyFill="1" applyAlignment="1"/>
    <xf numFmtId="0" fontId="71" fillId="8" borderId="0" xfId="0" applyFont="1" applyFill="1"/>
    <xf numFmtId="4" fontId="71" fillId="8" borderId="0" xfId="0" applyNumberFormat="1" applyFont="1" applyFill="1"/>
    <xf numFmtId="4" fontId="10" fillId="5" borderId="0" xfId="0" applyNumberFormat="1" applyFont="1" applyFill="1"/>
    <xf numFmtId="0" fontId="10" fillId="0" borderId="0" xfId="0" applyFont="1"/>
    <xf numFmtId="0" fontId="10" fillId="0" borderId="0" xfId="0" applyFont="1" applyAlignment="1"/>
    <xf numFmtId="164" fontId="10" fillId="0" borderId="0" xfId="0" applyNumberFormat="1" applyFont="1"/>
    <xf numFmtId="4" fontId="10" fillId="0" borderId="0" xfId="0" applyNumberFormat="1" applyFont="1"/>
    <xf numFmtId="164" fontId="10" fillId="5" borderId="0" xfId="0" applyNumberFormat="1" applyFont="1" applyFill="1"/>
    <xf numFmtId="0" fontId="10" fillId="0" borderId="0" xfId="0" applyFont="1" applyAlignment="1"/>
    <xf numFmtId="0" fontId="77" fillId="0" borderId="0" xfId="0" applyFont="1" applyAlignment="1"/>
    <xf numFmtId="0" fontId="50" fillId="0" borderId="0" xfId="0" applyFont="1"/>
    <xf numFmtId="4" fontId="50" fillId="0" borderId="0" xfId="0" applyNumberFormat="1" applyFont="1"/>
    <xf numFmtId="4" fontId="60" fillId="0" borderId="0" xfId="0" applyNumberFormat="1" applyFont="1"/>
    <xf numFmtId="4" fontId="10" fillId="0" borderId="0" xfId="0" applyNumberFormat="1" applyFont="1" applyAlignment="1"/>
    <xf numFmtId="0" fontId="10" fillId="5" borderId="0" xfId="0" applyFont="1" applyFill="1"/>
    <xf numFmtId="4" fontId="10" fillId="2" borderId="0" xfId="0" applyNumberFormat="1" applyFont="1" applyFill="1"/>
    <xf numFmtId="4" fontId="10" fillId="5" borderId="0" xfId="0" applyNumberFormat="1" applyFont="1" applyFill="1" applyAlignment="1"/>
    <xf numFmtId="164" fontId="59" fillId="0" borderId="98" xfId="0" applyNumberFormat="1" applyFont="1" applyBorder="1"/>
    <xf numFmtId="164" fontId="59" fillId="5" borderId="0" xfId="0" applyNumberFormat="1" applyFont="1" applyFill="1"/>
    <xf numFmtId="0" fontId="22" fillId="0" borderId="78" xfId="0" applyFont="1" applyBorder="1" applyAlignment="1">
      <alignment wrapText="1"/>
    </xf>
    <xf numFmtId="164" fontId="22" fillId="0" borderId="78" xfId="0" applyNumberFormat="1" applyFont="1" applyBorder="1" applyAlignment="1">
      <alignment horizontal="right" wrapText="1"/>
    </xf>
    <xf numFmtId="0" fontId="60" fillId="2" borderId="0" xfId="0" applyFont="1" applyFill="1" applyAlignment="1"/>
    <xf numFmtId="0" fontId="60" fillId="0" borderId="4" xfId="0" applyFont="1" applyBorder="1" applyAlignment="1"/>
    <xf numFmtId="0" fontId="60" fillId="0" borderId="4" xfId="0" applyFont="1" applyBorder="1" applyAlignment="1">
      <alignment horizontal="center"/>
    </xf>
    <xf numFmtId="164" fontId="60" fillId="0" borderId="4" xfId="0" applyNumberFormat="1" applyFont="1" applyBorder="1" applyAlignment="1">
      <alignment horizontal="right"/>
    </xf>
    <xf numFmtId="0" fontId="60" fillId="2" borderId="4" xfId="0" applyFont="1" applyFill="1" applyBorder="1" applyAlignment="1"/>
    <xf numFmtId="0" fontId="10" fillId="0" borderId="0" xfId="0" applyFont="1" applyAlignment="1"/>
    <xf numFmtId="164" fontId="10" fillId="0" borderId="4" xfId="0" applyNumberFormat="1" applyFont="1" applyBorder="1" applyAlignment="1"/>
    <xf numFmtId="3" fontId="10" fillId="0" borderId="4" xfId="0" applyNumberFormat="1" applyFont="1" applyBorder="1" applyAlignment="1">
      <alignment horizontal="center"/>
    </xf>
    <xf numFmtId="164" fontId="10" fillId="0" borderId="4" xfId="0" applyNumberFormat="1" applyFont="1" applyBorder="1" applyAlignment="1">
      <alignment horizontal="right"/>
    </xf>
    <xf numFmtId="0" fontId="10" fillId="0" borderId="4" xfId="0" applyFont="1" applyBorder="1" applyAlignment="1"/>
    <xf numFmtId="0" fontId="10" fillId="0" borderId="4" xfId="0" applyFont="1" applyBorder="1" applyAlignment="1">
      <alignment horizontal="center"/>
    </xf>
    <xf numFmtId="0" fontId="22" fillId="4" borderId="0" xfId="0" applyFont="1" applyFill="1" applyAlignment="1">
      <alignment horizontal="center" vertical="center" wrapText="1"/>
    </xf>
    <xf numFmtId="164" fontId="22" fillId="4" borderId="0" xfId="0" applyNumberFormat="1" applyFont="1" applyFill="1" applyAlignment="1">
      <alignment horizontal="center" vertical="center" wrapText="1"/>
    </xf>
    <xf numFmtId="0" fontId="10" fillId="4" borderId="0" xfId="0" applyFont="1" applyFill="1" applyAlignment="1">
      <alignment vertical="center" wrapText="1"/>
    </xf>
    <xf numFmtId="0" fontId="67" fillId="4" borderId="0" xfId="0" applyFont="1" applyFill="1" applyAlignment="1">
      <alignment horizontal="center" vertical="center" wrapText="1"/>
    </xf>
    <xf numFmtId="164" fontId="22" fillId="6" borderId="0" xfId="0" applyNumberFormat="1" applyFont="1" applyFill="1" applyAlignment="1">
      <alignment horizontal="center" vertical="center" wrapText="1"/>
    </xf>
    <xf numFmtId="0" fontId="10" fillId="4" borderId="0" xfId="0" applyFont="1" applyFill="1" applyAlignment="1">
      <alignment horizontal="center" vertical="center" wrapText="1"/>
    </xf>
    <xf numFmtId="0" fontId="67" fillId="4" borderId="0" xfId="0" applyFont="1" applyFill="1" applyAlignment="1">
      <alignment horizontal="center" vertical="center" wrapText="1"/>
    </xf>
    <xf numFmtId="0" fontId="9" fillId="4" borderId="0" xfId="0" applyFont="1" applyFill="1" applyAlignment="1">
      <alignment vertical="center" wrapText="1"/>
    </xf>
    <xf numFmtId="0" fontId="9" fillId="0" borderId="0" xfId="0" applyFont="1" applyAlignment="1">
      <alignment vertical="center" wrapText="1"/>
    </xf>
    <xf numFmtId="0" fontId="9" fillId="0" borderId="0" xfId="0" applyFont="1" applyAlignment="1">
      <alignment horizontal="center" vertical="center" wrapText="1"/>
    </xf>
    <xf numFmtId="164" fontId="9" fillId="0" borderId="0" xfId="0" applyNumberFormat="1" applyFont="1" applyAlignment="1">
      <alignment vertical="center" wrapText="1"/>
    </xf>
    <xf numFmtId="0" fontId="69" fillId="4" borderId="0" xfId="0" applyFont="1" applyFill="1" applyAlignment="1">
      <alignment horizontal="center" vertical="center" wrapText="1"/>
    </xf>
    <xf numFmtId="0" fontId="60" fillId="4" borderId="0" xfId="0" applyFont="1" applyFill="1" applyAlignment="1">
      <alignment horizontal="center" vertical="center" wrapText="1"/>
    </xf>
    <xf numFmtId="0" fontId="22" fillId="6" borderId="0" xfId="0" applyFont="1" applyFill="1" applyAlignment="1">
      <alignment horizontal="center" vertical="center" wrapText="1"/>
    </xf>
    <xf numFmtId="0" fontId="60" fillId="4" borderId="0" xfId="0" applyFont="1" applyFill="1" applyAlignment="1">
      <alignment vertical="center" wrapText="1"/>
    </xf>
    <xf numFmtId="0" fontId="22" fillId="0" borderId="0" xfId="0" applyFont="1" applyAlignment="1">
      <alignment vertical="center" wrapText="1"/>
    </xf>
    <xf numFmtId="0" fontId="22" fillId="0" borderId="0" xfId="0" applyFont="1" applyAlignment="1">
      <alignment horizontal="center" vertical="center" wrapText="1"/>
    </xf>
    <xf numFmtId="164" fontId="22" fillId="0" borderId="0" xfId="0" applyNumberFormat="1" applyFont="1" applyAlignment="1">
      <alignment vertical="center" wrapText="1"/>
    </xf>
    <xf numFmtId="164" fontId="22" fillId="0" borderId="0" xfId="0" applyNumberFormat="1" applyFont="1" applyAlignment="1">
      <alignment horizontal="right" vertical="center" wrapText="1"/>
    </xf>
    <xf numFmtId="164" fontId="69" fillId="9" borderId="0" xfId="0" applyNumberFormat="1" applyFont="1" applyFill="1" applyAlignment="1">
      <alignment vertical="center"/>
    </xf>
    <xf numFmtId="0" fontId="22" fillId="4" borderId="0" xfId="0" applyFont="1" applyFill="1" applyAlignment="1">
      <alignment vertical="center" wrapText="1"/>
    </xf>
    <xf numFmtId="164" fontId="22" fillId="0" borderId="0" xfId="0" applyNumberFormat="1" applyFont="1" applyAlignment="1">
      <alignment horizontal="right" vertical="center" wrapText="1"/>
    </xf>
    <xf numFmtId="164" fontId="67" fillId="9" borderId="0" xfId="0" applyNumberFormat="1" applyFont="1" applyFill="1" applyAlignment="1">
      <alignment horizontal="right" vertical="center" wrapText="1"/>
    </xf>
    <xf numFmtId="0" fontId="22" fillId="0" borderId="0" xfId="0" applyFont="1" applyAlignment="1">
      <alignment horizontal="left" vertical="center" wrapText="1"/>
    </xf>
    <xf numFmtId="0" fontId="60" fillId="0" borderId="0" xfId="0" applyFont="1" applyAlignment="1">
      <alignment vertical="center" wrapText="1"/>
    </xf>
    <xf numFmtId="0" fontId="60" fillId="0" borderId="0" xfId="0" applyFont="1" applyAlignment="1">
      <alignment horizontal="center" vertical="center" wrapText="1"/>
    </xf>
    <xf numFmtId="164" fontId="60" fillId="0" borderId="0" xfId="0" applyNumberFormat="1" applyFont="1" applyAlignment="1">
      <alignment horizontal="right" vertical="center" wrapText="1"/>
    </xf>
    <xf numFmtId="164" fontId="60" fillId="0" borderId="0" xfId="0" applyNumberFormat="1" applyFont="1" applyAlignment="1">
      <alignment horizontal="right" vertical="center" wrapText="1"/>
    </xf>
    <xf numFmtId="164" fontId="67" fillId="5" borderId="0" xfId="0" applyNumberFormat="1" applyFont="1" applyFill="1" applyAlignment="1">
      <alignment horizontal="right" vertical="center" wrapText="1"/>
    </xf>
    <xf numFmtId="0" fontId="60" fillId="6" borderId="0" xfId="0" applyFont="1" applyFill="1" applyAlignment="1">
      <alignment horizontal="center" vertical="center" wrapText="1"/>
    </xf>
    <xf numFmtId="0" fontId="60" fillId="6" borderId="0" xfId="0" applyFont="1" applyFill="1" applyAlignment="1">
      <alignment horizontal="center" vertical="center" wrapText="1"/>
    </xf>
    <xf numFmtId="164" fontId="60" fillId="6" borderId="0" xfId="0" applyNumberFormat="1" applyFont="1" applyFill="1" applyAlignment="1">
      <alignment horizontal="center" vertical="center" wrapText="1"/>
    </xf>
    <xf numFmtId="164" fontId="60" fillId="6" borderId="0" xfId="0" applyNumberFormat="1" applyFont="1" applyFill="1" applyAlignment="1">
      <alignment horizontal="center" vertical="center" wrapText="1"/>
    </xf>
    <xf numFmtId="0" fontId="60" fillId="0" borderId="0" xfId="0" applyFont="1" applyAlignment="1">
      <alignment vertical="center" wrapText="1"/>
    </xf>
    <xf numFmtId="164" fontId="69" fillId="9" borderId="0" xfId="0" applyNumberFormat="1" applyFont="1" applyFill="1" applyAlignment="1">
      <alignment horizontal="right" vertical="center" wrapText="1"/>
    </xf>
    <xf numFmtId="164" fontId="69" fillId="5" borderId="0" xfId="0" applyNumberFormat="1" applyFont="1" applyFill="1" applyAlignment="1">
      <alignment horizontal="right" vertical="center" wrapText="1"/>
    </xf>
    <xf numFmtId="0" fontId="22" fillId="4" borderId="0" xfId="0" applyFont="1" applyFill="1" applyAlignment="1">
      <alignment horizontal="center" vertical="center" wrapText="1"/>
    </xf>
    <xf numFmtId="164" fontId="22" fillId="0" borderId="0" xfId="0" applyNumberFormat="1" applyFont="1" applyAlignment="1">
      <alignment horizontal="right" vertical="center" wrapText="1"/>
    </xf>
    <xf numFmtId="164" fontId="67" fillId="9" borderId="0" xfId="0" applyNumberFormat="1" applyFont="1" applyFill="1" applyAlignment="1">
      <alignment horizontal="right" vertical="center" wrapText="1"/>
    </xf>
    <xf numFmtId="0" fontId="10" fillId="4" borderId="0" xfId="0" applyFont="1" applyFill="1" applyAlignment="1">
      <alignment vertical="center" wrapText="1"/>
    </xf>
    <xf numFmtId="0" fontId="10" fillId="0" borderId="0" xfId="0" applyFont="1" applyAlignment="1">
      <alignment vertical="center" wrapText="1"/>
    </xf>
    <xf numFmtId="0" fontId="10" fillId="0" borderId="0" xfId="0" applyFont="1" applyAlignment="1">
      <alignment horizontal="center" vertical="center" wrapText="1"/>
    </xf>
    <xf numFmtId="164" fontId="10" fillId="0" borderId="0" xfId="0" applyNumberFormat="1" applyFont="1" applyAlignment="1">
      <alignment vertical="center" wrapText="1"/>
    </xf>
    <xf numFmtId="0" fontId="10" fillId="4" borderId="0" xfId="0" applyFont="1" applyFill="1" applyAlignment="1">
      <alignment horizontal="center" vertical="center" wrapText="1"/>
    </xf>
    <xf numFmtId="164" fontId="10" fillId="4" borderId="0" xfId="0" applyNumberFormat="1" applyFont="1" applyFill="1" applyAlignment="1">
      <alignment vertical="center" wrapText="1"/>
    </xf>
    <xf numFmtId="0" fontId="22" fillId="0" borderId="99" xfId="0" applyFont="1" applyBorder="1" applyAlignment="1">
      <alignment wrapText="1"/>
    </xf>
    <xf numFmtId="0" fontId="22" fillId="0" borderId="36" xfId="0" applyFont="1" applyBorder="1" applyAlignment="1">
      <alignment horizontal="center" wrapText="1"/>
    </xf>
    <xf numFmtId="0" fontId="22" fillId="0" borderId="37" xfId="0" applyFont="1" applyBorder="1" applyAlignment="1">
      <alignment horizontal="center" wrapText="1"/>
    </xf>
    <xf numFmtId="164" fontId="22" fillId="0" borderId="37" xfId="0" applyNumberFormat="1" applyFont="1" applyBorder="1" applyAlignment="1">
      <alignment horizontal="right" wrapText="1"/>
    </xf>
    <xf numFmtId="164" fontId="22" fillId="0" borderId="100" xfId="0" applyNumberFormat="1" applyFont="1" applyBorder="1" applyAlignment="1">
      <alignment horizontal="right" wrapText="1"/>
    </xf>
    <xf numFmtId="0" fontId="22" fillId="0" borderId="42" xfId="0" applyFont="1" applyBorder="1" applyAlignment="1">
      <alignment horizontal="center" wrapText="1"/>
    </xf>
    <xf numFmtId="0" fontId="22" fillId="0" borderId="40" xfId="0" applyFont="1" applyBorder="1" applyAlignment="1">
      <alignment horizontal="center" wrapText="1"/>
    </xf>
    <xf numFmtId="164" fontId="22" fillId="0" borderId="0" xfId="0" applyNumberFormat="1" applyFont="1" applyAlignment="1">
      <alignment horizontal="right" wrapText="1"/>
    </xf>
    <xf numFmtId="164" fontId="22" fillId="0" borderId="79" xfId="0" applyNumberFormat="1" applyFont="1" applyBorder="1" applyAlignment="1">
      <alignment horizontal="right" wrapText="1"/>
    </xf>
    <xf numFmtId="0" fontId="60" fillId="6" borderId="74" xfId="0" applyFont="1" applyFill="1" applyBorder="1" applyAlignment="1">
      <alignment horizontal="center" wrapText="1"/>
    </xf>
    <xf numFmtId="0" fontId="60" fillId="6" borderId="101" xfId="0" applyFont="1" applyFill="1" applyBorder="1" applyAlignment="1">
      <alignment horizontal="center" wrapText="1"/>
    </xf>
    <xf numFmtId="0" fontId="60" fillId="6" borderId="102" xfId="0" applyFont="1" applyFill="1" applyBorder="1" applyAlignment="1">
      <alignment horizontal="center" wrapText="1"/>
    </xf>
    <xf numFmtId="0" fontId="22" fillId="0" borderId="103" xfId="0" applyFont="1" applyBorder="1" applyAlignment="1">
      <alignment wrapText="1"/>
    </xf>
    <xf numFmtId="0" fontId="10" fillId="0" borderId="103" xfId="0" applyFont="1" applyBorder="1" applyAlignment="1"/>
    <xf numFmtId="164" fontId="60" fillId="0" borderId="103" xfId="0" applyNumberFormat="1" applyFont="1" applyBorder="1" applyAlignment="1">
      <alignment horizontal="right" wrapText="1"/>
    </xf>
    <xf numFmtId="164" fontId="60" fillId="0" borderId="104" xfId="0" applyNumberFormat="1" applyFont="1" applyBorder="1" applyAlignment="1">
      <alignment horizontal="right" wrapText="1"/>
    </xf>
    <xf numFmtId="164" fontId="69" fillId="7" borderId="104" xfId="0" applyNumberFormat="1" applyFont="1" applyFill="1" applyBorder="1" applyAlignment="1">
      <alignment horizontal="right" wrapText="1"/>
    </xf>
    <xf numFmtId="164" fontId="69" fillId="5" borderId="95" xfId="0" applyNumberFormat="1" applyFont="1" applyFill="1" applyBorder="1" applyAlignment="1">
      <alignment horizontal="right" wrapText="1"/>
    </xf>
    <xf numFmtId="0" fontId="71" fillId="2" borderId="0" xfId="0" applyFont="1" applyFill="1" applyAlignment="1">
      <alignment horizontal="right" wrapText="1"/>
    </xf>
    <xf numFmtId="164" fontId="69" fillId="2" borderId="0" xfId="0" applyNumberFormat="1" applyFont="1" applyFill="1" applyAlignment="1">
      <alignment horizontal="right" wrapText="1"/>
    </xf>
    <xf numFmtId="164" fontId="60" fillId="6" borderId="102" xfId="0" applyNumberFormat="1" applyFont="1" applyFill="1" applyBorder="1" applyAlignment="1">
      <alignment horizontal="center" wrapText="1"/>
    </xf>
    <xf numFmtId="0" fontId="10" fillId="0" borderId="99" xfId="0" applyFont="1" applyBorder="1" applyAlignment="1"/>
    <xf numFmtId="0" fontId="10" fillId="0" borderId="37" xfId="0" applyFont="1" applyBorder="1" applyAlignment="1"/>
    <xf numFmtId="164" fontId="10" fillId="0" borderId="37" xfId="0" applyNumberFormat="1" applyFont="1" applyBorder="1" applyAlignment="1"/>
    <xf numFmtId="164" fontId="69" fillId="5" borderId="90" xfId="0" applyNumberFormat="1" applyFont="1" applyFill="1" applyBorder="1" applyAlignment="1">
      <alignment horizontal="right" wrapText="1"/>
    </xf>
    <xf numFmtId="0" fontId="10" fillId="0" borderId="99" xfId="0" applyFont="1" applyBorder="1" applyAlignment="1">
      <alignment vertical="center" wrapText="1"/>
    </xf>
    <xf numFmtId="0" fontId="10" fillId="0" borderId="37" xfId="0" applyFont="1" applyBorder="1" applyAlignment="1">
      <alignment wrapText="1"/>
    </xf>
    <xf numFmtId="0" fontId="22" fillId="0" borderId="94" xfId="0" applyFont="1" applyBorder="1" applyAlignment="1">
      <alignment wrapText="1"/>
    </xf>
    <xf numFmtId="0" fontId="22" fillId="0" borderId="0" xfId="0" applyFont="1" applyAlignment="1">
      <alignment wrapText="1"/>
    </xf>
    <xf numFmtId="0" fontId="22" fillId="0" borderId="67" xfId="0" applyFont="1" applyBorder="1" applyAlignment="1">
      <alignment wrapText="1"/>
    </xf>
    <xf numFmtId="0" fontId="22" fillId="0" borderId="40" xfId="0" applyFont="1" applyBorder="1" applyAlignment="1">
      <alignment wrapText="1"/>
    </xf>
    <xf numFmtId="164" fontId="22" fillId="0" borderId="40" xfId="0" applyNumberFormat="1" applyFont="1" applyBorder="1" applyAlignment="1">
      <alignment horizontal="right" wrapText="1"/>
    </xf>
    <xf numFmtId="164" fontId="69" fillId="7" borderId="79" xfId="0" applyNumberFormat="1" applyFont="1" applyFill="1" applyBorder="1" applyAlignment="1">
      <alignment horizontal="right" wrapText="1"/>
    </xf>
    <xf numFmtId="164" fontId="22" fillId="0" borderId="63" xfId="0" applyNumberFormat="1" applyFont="1" applyBorder="1" applyAlignment="1">
      <alignment horizontal="right" wrapText="1"/>
    </xf>
    <xf numFmtId="164" fontId="22" fillId="0" borderId="62" xfId="0" applyNumberFormat="1" applyFont="1" applyBorder="1" applyAlignment="1">
      <alignment horizontal="right" wrapText="1"/>
    </xf>
    <xf numFmtId="0" fontId="22" fillId="0" borderId="85" xfId="0" applyFont="1" applyBorder="1" applyAlignment="1">
      <alignment wrapText="1"/>
    </xf>
    <xf numFmtId="165" fontId="79" fillId="0" borderId="111" xfId="0" applyNumberFormat="1" applyFont="1" applyBorder="1" applyAlignment="1">
      <alignment horizontal="center"/>
    </xf>
    <xf numFmtId="165" fontId="79" fillId="0" borderId="111" xfId="0" applyNumberFormat="1" applyFont="1" applyBorder="1"/>
    <xf numFmtId="165" fontId="79" fillId="0" borderId="111" xfId="0" applyNumberFormat="1" applyFont="1" applyBorder="1" applyAlignment="1">
      <alignment horizontal="right"/>
    </xf>
    <xf numFmtId="165" fontId="22" fillId="6" borderId="111" xfId="0" applyNumberFormat="1" applyFont="1" applyFill="1" applyBorder="1" applyAlignment="1">
      <alignment horizontal="center"/>
    </xf>
    <xf numFmtId="165" fontId="22" fillId="0" borderId="111" xfId="0" applyNumberFormat="1" applyFont="1" applyBorder="1" applyAlignment="1"/>
    <xf numFmtId="165" fontId="22" fillId="0" borderId="111" xfId="0" applyNumberFormat="1" applyFont="1" applyBorder="1" applyAlignment="1">
      <alignment horizontal="center"/>
    </xf>
    <xf numFmtId="165" fontId="22" fillId="0" borderId="111" xfId="0" applyNumberFormat="1" applyFont="1" applyBorder="1" applyAlignment="1">
      <alignment horizontal="right"/>
    </xf>
    <xf numFmtId="165" fontId="22" fillId="0" borderId="111" xfId="0" applyNumberFormat="1" applyFont="1" applyBorder="1" applyAlignment="1">
      <alignment horizontal="right"/>
    </xf>
    <xf numFmtId="165" fontId="67" fillId="5" borderId="111" xfId="0" applyNumberFormat="1" applyFont="1" applyFill="1" applyBorder="1" applyAlignment="1">
      <alignment horizontal="right"/>
    </xf>
    <xf numFmtId="165" fontId="67" fillId="4" borderId="111" xfId="0" applyNumberFormat="1" applyFont="1" applyFill="1" applyBorder="1" applyAlignment="1">
      <alignment horizontal="right"/>
    </xf>
    <xf numFmtId="165" fontId="10" fillId="0" borderId="111" xfId="0" applyNumberFormat="1" applyFont="1" applyBorder="1"/>
    <xf numFmtId="165" fontId="60" fillId="6" borderId="111" xfId="0" applyNumberFormat="1" applyFont="1" applyFill="1" applyBorder="1" applyAlignment="1">
      <alignment horizontal="center"/>
    </xf>
    <xf numFmtId="165" fontId="60" fillId="0" borderId="111" xfId="0" applyNumberFormat="1" applyFont="1" applyBorder="1" applyAlignment="1"/>
    <xf numFmtId="165" fontId="60" fillId="0" borderId="111" xfId="0" applyNumberFormat="1" applyFont="1" applyBorder="1" applyAlignment="1">
      <alignment horizontal="center"/>
    </xf>
    <xf numFmtId="165" fontId="60" fillId="0" borderId="111" xfId="0" applyNumberFormat="1" applyFont="1" applyBorder="1" applyAlignment="1">
      <alignment horizontal="right"/>
    </xf>
    <xf numFmtId="165" fontId="69" fillId="5" borderId="111" xfId="0" applyNumberFormat="1" applyFont="1" applyFill="1" applyBorder="1" applyAlignment="1">
      <alignment horizontal="right"/>
    </xf>
    <xf numFmtId="165" fontId="69" fillId="4" borderId="111" xfId="0" applyNumberFormat="1" applyFont="1" applyFill="1" applyBorder="1" applyAlignment="1">
      <alignment horizontal="right"/>
    </xf>
    <xf numFmtId="165" fontId="22" fillId="6" borderId="111" xfId="0" applyNumberFormat="1" applyFont="1" applyFill="1" applyBorder="1" applyAlignment="1">
      <alignment horizontal="center"/>
    </xf>
    <xf numFmtId="165" fontId="22" fillId="0" borderId="111" xfId="0" applyNumberFormat="1" applyFont="1" applyBorder="1" applyAlignment="1"/>
    <xf numFmtId="165" fontId="22" fillId="0" borderId="111" xfId="0" applyNumberFormat="1" applyFont="1" applyBorder="1" applyAlignment="1">
      <alignment horizontal="center"/>
    </xf>
    <xf numFmtId="165" fontId="22" fillId="0" borderId="111" xfId="0" applyNumberFormat="1" applyFont="1" applyBorder="1" applyAlignment="1">
      <alignment horizontal="right"/>
    </xf>
    <xf numFmtId="165" fontId="67" fillId="5" borderId="111" xfId="0" applyNumberFormat="1" applyFont="1" applyFill="1" applyBorder="1" applyAlignment="1">
      <alignment horizontal="right"/>
    </xf>
    <xf numFmtId="164" fontId="22" fillId="0" borderId="111" xfId="0" applyNumberFormat="1" applyFont="1" applyBorder="1" applyAlignment="1">
      <alignment horizontal="right"/>
    </xf>
    <xf numFmtId="165" fontId="22" fillId="2" borderId="111" xfId="0" applyNumberFormat="1" applyFont="1" applyFill="1" applyBorder="1" applyAlignment="1">
      <alignment horizontal="center"/>
    </xf>
    <xf numFmtId="165" fontId="22" fillId="4" borderId="111" xfId="0" applyNumberFormat="1" applyFont="1" applyFill="1" applyBorder="1" applyAlignment="1"/>
    <xf numFmtId="165" fontId="67" fillId="4" borderId="111" xfId="0" applyNumberFormat="1" applyFont="1" applyFill="1" applyBorder="1" applyAlignment="1">
      <alignment horizontal="right"/>
    </xf>
    <xf numFmtId="0" fontId="22" fillId="0" borderId="85" xfId="0" applyFont="1" applyBorder="1" applyAlignment="1">
      <alignment horizontal="center" wrapText="1"/>
    </xf>
    <xf numFmtId="164" fontId="22" fillId="0" borderId="85" xfId="0" applyNumberFormat="1" applyFont="1" applyBorder="1" applyAlignment="1">
      <alignment horizontal="right" wrapText="1"/>
    </xf>
    <xf numFmtId="0" fontId="22" fillId="6" borderId="120" xfId="0" applyFont="1" applyFill="1" applyBorder="1" applyAlignment="1">
      <alignment horizontal="center" wrapText="1"/>
    </xf>
    <xf numFmtId="0" fontId="22" fillId="0" borderId="120" xfId="0" applyFont="1" applyBorder="1" applyAlignment="1">
      <alignment wrapText="1"/>
    </xf>
    <xf numFmtId="0" fontId="22" fillId="0" borderId="120" xfId="0" applyFont="1" applyBorder="1" applyAlignment="1">
      <alignment wrapText="1"/>
    </xf>
    <xf numFmtId="0" fontId="22" fillId="0" borderId="120" xfId="0" applyFont="1" applyBorder="1" applyAlignment="1">
      <alignment horizontal="center" wrapText="1"/>
    </xf>
    <xf numFmtId="164" fontId="22" fillId="0" borderId="120" xfId="0" applyNumberFormat="1" applyFont="1" applyBorder="1" applyAlignment="1">
      <alignment horizontal="right" wrapText="1"/>
    </xf>
    <xf numFmtId="164" fontId="22" fillId="0" borderId="120" xfId="0" applyNumberFormat="1" applyFont="1" applyBorder="1" applyAlignment="1">
      <alignment horizontal="right" wrapText="1"/>
    </xf>
    <xf numFmtId="164" fontId="67" fillId="8" borderId="120" xfId="0" applyNumberFormat="1" applyFont="1" applyFill="1" applyBorder="1" applyAlignment="1">
      <alignment horizontal="right" wrapText="1"/>
    </xf>
    <xf numFmtId="164" fontId="67" fillId="10" borderId="120" xfId="0" applyNumberFormat="1" applyFont="1" applyFill="1" applyBorder="1" applyAlignment="1">
      <alignment horizontal="right" wrapText="1"/>
    </xf>
    <xf numFmtId="0" fontId="60" fillId="6" borderId="4" xfId="0" applyFont="1" applyFill="1" applyBorder="1" applyAlignment="1">
      <alignment horizontal="center" wrapText="1"/>
    </xf>
    <xf numFmtId="0" fontId="10" fillId="0" borderId="4" xfId="0" applyFont="1" applyBorder="1" applyAlignment="1">
      <alignment wrapText="1"/>
    </xf>
    <xf numFmtId="0" fontId="10" fillId="0" borderId="4" xfId="0" applyFont="1" applyBorder="1" applyAlignment="1"/>
    <xf numFmtId="0" fontId="10" fillId="0" borderId="4" xfId="0" applyFont="1" applyBorder="1" applyAlignment="1"/>
    <xf numFmtId="164" fontId="10" fillId="0" borderId="4" xfId="0" applyNumberFormat="1" applyFont="1" applyBorder="1" applyAlignment="1"/>
    <xf numFmtId="164" fontId="10" fillId="0" borderId="4" xfId="0" applyNumberFormat="1" applyFont="1" applyBorder="1" applyAlignment="1"/>
    <xf numFmtId="164" fontId="69" fillId="8" borderId="4" xfId="0" applyNumberFormat="1" applyFont="1" applyFill="1" applyBorder="1" applyAlignment="1">
      <alignment horizontal="right" wrapText="1"/>
    </xf>
    <xf numFmtId="164" fontId="69" fillId="10" borderId="4" xfId="0" applyNumberFormat="1" applyFont="1" applyFill="1" applyBorder="1" applyAlignment="1">
      <alignment horizontal="right" wrapText="1"/>
    </xf>
    <xf numFmtId="0" fontId="1" fillId="2" borderId="1" xfId="0" applyFont="1" applyFill="1" applyBorder="1" applyAlignment="1">
      <alignment horizontal="center" wrapText="1"/>
    </xf>
    <xf numFmtId="0" fontId="2" fillId="0" borderId="2" xfId="0" applyFont="1" applyBorder="1"/>
    <xf numFmtId="0" fontId="4" fillId="2" borderId="1" xfId="0" applyFont="1" applyFill="1" applyBorder="1" applyAlignment="1">
      <alignment horizontal="center" wrapText="1"/>
    </xf>
    <xf numFmtId="0" fontId="5"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3" fillId="2" borderId="1" xfId="0" applyFont="1" applyFill="1" applyBorder="1" applyAlignment="1">
      <alignment horizontal="left"/>
    </xf>
    <xf numFmtId="0" fontId="2" fillId="0" borderId="7" xfId="0" applyFont="1" applyBorder="1"/>
    <xf numFmtId="43" fontId="19" fillId="2" borderId="11" xfId="0" applyNumberFormat="1" applyFont="1" applyFill="1" applyBorder="1" applyAlignment="1">
      <alignment horizontal="center" wrapText="1"/>
    </xf>
    <xf numFmtId="0" fontId="2" fillId="0" borderId="12" xfId="0" applyFont="1" applyBorder="1"/>
    <xf numFmtId="0" fontId="2" fillId="0" borderId="13" xfId="0" applyFont="1" applyBorder="1"/>
    <xf numFmtId="164" fontId="41" fillId="2" borderId="25" xfId="0" applyNumberFormat="1" applyFont="1" applyFill="1" applyBorder="1" applyAlignment="1">
      <alignment wrapText="1"/>
    </xf>
    <xf numFmtId="0" fontId="2" fillId="0" borderId="26" xfId="0" applyFont="1" applyBorder="1"/>
    <xf numFmtId="0" fontId="5" fillId="2" borderId="1" xfId="0" applyFont="1" applyFill="1" applyBorder="1" applyAlignment="1">
      <alignment horizontal="center" wrapText="1"/>
    </xf>
    <xf numFmtId="43" fontId="17" fillId="2" borderId="11" xfId="0" applyNumberFormat="1" applyFont="1" applyFill="1" applyBorder="1" applyAlignment="1">
      <alignment horizontal="center" wrapText="1"/>
    </xf>
    <xf numFmtId="0" fontId="43" fillId="2" borderId="1" xfId="0" applyFont="1" applyFill="1" applyBorder="1" applyAlignment="1">
      <alignment horizontal="center" wrapText="1"/>
    </xf>
    <xf numFmtId="0" fontId="47" fillId="2" borderId="1" xfId="0" applyFont="1" applyFill="1" applyBorder="1" applyAlignment="1">
      <alignment horizontal="center" wrapText="1"/>
    </xf>
    <xf numFmtId="0" fontId="51" fillId="2" borderId="1" xfId="0" applyFont="1" applyFill="1" applyBorder="1" applyAlignment="1">
      <alignment horizontal="center" wrapText="1"/>
    </xf>
    <xf numFmtId="0" fontId="52" fillId="2" borderId="1" xfId="0" applyFont="1" applyFill="1" applyBorder="1" applyAlignment="1">
      <alignment horizontal="center" wrapText="1"/>
    </xf>
    <xf numFmtId="0" fontId="6" fillId="2" borderId="1" xfId="0" applyFont="1" applyFill="1" applyBorder="1" applyAlignment="1">
      <alignment horizontal="center" wrapText="1"/>
    </xf>
    <xf numFmtId="0" fontId="66" fillId="0" borderId="12" xfId="0" applyFont="1" applyBorder="1" applyAlignment="1">
      <alignment horizontal="center" vertical="center" wrapText="1"/>
    </xf>
    <xf numFmtId="0" fontId="62" fillId="4" borderId="34" xfId="0" applyFont="1" applyFill="1" applyBorder="1" applyAlignment="1">
      <alignment horizontal="center" vertical="center" wrapText="1"/>
    </xf>
    <xf numFmtId="0" fontId="2" fillId="0" borderId="34" xfId="0" applyFont="1" applyBorder="1"/>
    <xf numFmtId="0" fontId="2" fillId="0" borderId="35" xfId="0" applyFont="1" applyBorder="1"/>
    <xf numFmtId="0" fontId="68" fillId="5" borderId="0" xfId="0" applyFont="1" applyFill="1" applyAlignment="1">
      <alignment horizontal="right" wrapText="1"/>
    </xf>
    <xf numFmtId="0" fontId="0" fillId="0" borderId="0" xfId="0" applyFont="1" applyAlignment="1"/>
    <xf numFmtId="166" fontId="22" fillId="6" borderId="0" xfId="0" applyNumberFormat="1" applyFont="1" applyFill="1" applyAlignment="1">
      <alignment horizontal="center" wrapText="1"/>
    </xf>
    <xf numFmtId="0" fontId="10" fillId="0" borderId="36" xfId="0" applyFont="1" applyBorder="1" applyAlignment="1">
      <alignment horizontal="right" wrapText="1"/>
    </xf>
    <xf numFmtId="0" fontId="2" fillId="0" borderId="36" xfId="0" applyFont="1" applyBorder="1"/>
    <xf numFmtId="0" fontId="2" fillId="0" borderId="37" xfId="0" applyFont="1" applyBorder="1"/>
    <xf numFmtId="164" fontId="22" fillId="2" borderId="38" xfId="0" applyNumberFormat="1" applyFont="1" applyFill="1" applyBorder="1" applyAlignment="1">
      <alignment horizontal="right" wrapText="1"/>
    </xf>
    <xf numFmtId="0" fontId="2" fillId="0" borderId="39" xfId="0" applyFont="1" applyBorder="1"/>
    <xf numFmtId="164" fontId="22" fillId="2" borderId="42" xfId="0" applyNumberFormat="1" applyFont="1" applyFill="1" applyBorder="1" applyAlignment="1">
      <alignment horizontal="right" wrapText="1"/>
    </xf>
    <xf numFmtId="0" fontId="2" fillId="0" borderId="43" xfId="0" applyFont="1" applyBorder="1"/>
    <xf numFmtId="0" fontId="10" fillId="0" borderId="40" xfId="0" applyFont="1" applyBorder="1" applyAlignment="1">
      <alignment horizontal="right" wrapText="1"/>
    </xf>
    <xf numFmtId="0" fontId="2" fillId="0" borderId="40" xfId="0" applyFont="1" applyBorder="1"/>
    <xf numFmtId="0" fontId="2" fillId="0" borderId="41" xfId="0" applyFont="1" applyBorder="1"/>
    <xf numFmtId="0" fontId="10" fillId="0" borderId="44" xfId="0" applyFont="1" applyBorder="1" applyAlignment="1">
      <alignment horizontal="right" wrapText="1"/>
    </xf>
    <xf numFmtId="0" fontId="2" fillId="0" borderId="44" xfId="0" applyFont="1" applyBorder="1"/>
    <xf numFmtId="0" fontId="2" fillId="0" borderId="45" xfId="0" applyFont="1" applyBorder="1"/>
    <xf numFmtId="164" fontId="22" fillId="0" borderId="46" xfId="0" applyNumberFormat="1" applyFont="1" applyBorder="1" applyAlignment="1">
      <alignment horizontal="right" wrapText="1"/>
    </xf>
    <xf numFmtId="0" fontId="2" fillId="0" borderId="47" xfId="0" applyFont="1" applyBorder="1"/>
    <xf numFmtId="0" fontId="62" fillId="4" borderId="48" xfId="0" applyFont="1" applyFill="1" applyBorder="1" applyAlignment="1">
      <alignment horizontal="right" wrapText="1"/>
    </xf>
    <xf numFmtId="0" fontId="2" fillId="0" borderId="48" xfId="0" applyFont="1" applyBorder="1"/>
    <xf numFmtId="0" fontId="2" fillId="0" borderId="49" xfId="0" applyFont="1" applyBorder="1"/>
    <xf numFmtId="164" fontId="67" fillId="4" borderId="19" xfId="0" applyNumberFormat="1" applyFont="1" applyFill="1" applyBorder="1" applyAlignment="1">
      <alignment horizontal="right" wrapText="1"/>
    </xf>
    <xf numFmtId="0" fontId="68" fillId="5" borderId="50" xfId="0" applyFont="1" applyFill="1" applyBorder="1" applyAlignment="1">
      <alignment horizontal="center" wrapText="1"/>
    </xf>
    <xf numFmtId="0" fontId="2" fillId="0" borderId="51" xfId="0" applyFont="1" applyBorder="1"/>
    <xf numFmtId="0" fontId="2" fillId="0" borderId="52" xfId="0" applyFont="1" applyBorder="1"/>
    <xf numFmtId="0" fontId="69" fillId="7" borderId="56" xfId="0" applyFont="1" applyFill="1" applyBorder="1" applyAlignment="1">
      <alignment horizontal="center" wrapText="1"/>
    </xf>
    <xf numFmtId="0" fontId="2" fillId="0" borderId="57" xfId="0" applyFont="1" applyBorder="1"/>
    <xf numFmtId="0" fontId="2" fillId="0" borderId="58" xfId="0" applyFont="1" applyBorder="1"/>
    <xf numFmtId="0" fontId="62" fillId="5" borderId="68" xfId="0" applyFont="1" applyFill="1" applyBorder="1" applyAlignment="1">
      <alignment horizontal="right" wrapText="1"/>
    </xf>
    <xf numFmtId="0" fontId="2" fillId="0" borderId="69" xfId="0" applyFont="1" applyBorder="1"/>
    <xf numFmtId="0" fontId="2" fillId="0" borderId="70" xfId="0" applyFont="1" applyBorder="1"/>
    <xf numFmtId="0" fontId="68" fillId="5" borderId="80" xfId="0" applyFont="1" applyFill="1" applyBorder="1" applyAlignment="1">
      <alignment horizontal="center" wrapText="1"/>
    </xf>
    <xf numFmtId="0" fontId="2" fillId="0" borderId="81" xfId="0" applyFont="1" applyBorder="1"/>
    <xf numFmtId="0" fontId="2" fillId="0" borderId="82" xfId="0" applyFont="1" applyBorder="1"/>
    <xf numFmtId="0" fontId="69" fillId="7" borderId="67" xfId="0" applyFont="1" applyFill="1" applyBorder="1" applyAlignment="1">
      <alignment horizontal="center" wrapText="1"/>
    </xf>
    <xf numFmtId="0" fontId="2" fillId="0" borderId="79" xfId="0" applyFont="1" applyBorder="1"/>
    <xf numFmtId="0" fontId="62" fillId="7" borderId="83" xfId="0" applyFont="1" applyFill="1" applyBorder="1" applyAlignment="1">
      <alignment horizontal="right" wrapText="1"/>
    </xf>
    <xf numFmtId="0" fontId="2" fillId="0" borderId="84" xfId="0" applyFont="1" applyBorder="1"/>
    <xf numFmtId="0" fontId="2" fillId="0" borderId="85" xfId="0" applyFont="1" applyBorder="1"/>
    <xf numFmtId="0" fontId="62" fillId="7" borderId="67" xfId="0" applyFont="1" applyFill="1" applyBorder="1" applyAlignment="1">
      <alignment horizontal="right" wrapText="1"/>
    </xf>
    <xf numFmtId="0" fontId="68" fillId="5" borderId="72" xfId="0" applyFont="1" applyFill="1" applyBorder="1" applyAlignment="1">
      <alignment horizontal="center" wrapText="1"/>
    </xf>
    <xf numFmtId="0" fontId="2" fillId="0" borderId="73" xfId="0" applyFont="1" applyBorder="1"/>
    <xf numFmtId="164" fontId="22" fillId="0" borderId="0" xfId="0" applyNumberFormat="1" applyFont="1" applyAlignment="1">
      <alignment horizontal="right" wrapText="1"/>
    </xf>
    <xf numFmtId="0" fontId="71" fillId="7" borderId="0" xfId="0" applyFont="1" applyFill="1" applyAlignment="1">
      <alignment horizontal="right" wrapText="1"/>
    </xf>
    <xf numFmtId="0" fontId="62" fillId="5" borderId="88" xfId="0" applyFont="1" applyFill="1" applyBorder="1" applyAlignment="1">
      <alignment horizontal="right" wrapText="1"/>
    </xf>
    <xf numFmtId="0" fontId="2" fillId="0" borderId="89" xfId="0" applyFont="1" applyBorder="1"/>
    <xf numFmtId="0" fontId="62" fillId="7" borderId="94" xfId="0" applyFont="1" applyFill="1" applyBorder="1" applyAlignment="1">
      <alignment horizontal="right" wrapText="1"/>
    </xf>
    <xf numFmtId="0" fontId="10" fillId="0" borderId="0" xfId="0" applyFont="1" applyAlignment="1">
      <alignment horizontal="right" wrapText="1"/>
    </xf>
    <xf numFmtId="0" fontId="66" fillId="2" borderId="0" xfId="0" applyFont="1" applyFill="1" applyAlignment="1">
      <alignment horizontal="center" vertical="center" wrapText="1"/>
    </xf>
    <xf numFmtId="0" fontId="76" fillId="2" borderId="0" xfId="0" applyFont="1" applyFill="1" applyAlignment="1">
      <alignment horizontal="center" vertical="center" wrapText="1"/>
    </xf>
    <xf numFmtId="0" fontId="67" fillId="5" borderId="0" xfId="0" applyFont="1" applyFill="1" applyAlignment="1">
      <alignment horizontal="center" vertical="center" wrapText="1"/>
    </xf>
    <xf numFmtId="0" fontId="66" fillId="0" borderId="0" xfId="0" applyFont="1" applyAlignment="1">
      <alignment horizontal="center" vertical="center" wrapText="1"/>
    </xf>
    <xf numFmtId="0" fontId="62" fillId="4" borderId="0" xfId="0" applyFont="1" applyFill="1" applyAlignment="1">
      <alignment horizontal="center" vertical="center" wrapText="1"/>
    </xf>
    <xf numFmtId="0" fontId="68" fillId="5" borderId="0" xfId="0" applyFont="1" applyFill="1" applyAlignment="1">
      <alignment horizontal="right" vertical="center" wrapText="1"/>
    </xf>
    <xf numFmtId="164" fontId="22" fillId="6" borderId="0" xfId="0" applyNumberFormat="1" applyFont="1" applyFill="1" applyAlignment="1">
      <alignment horizontal="center" vertical="center" wrapText="1"/>
    </xf>
    <xf numFmtId="0" fontId="10" fillId="0" borderId="0" xfId="0" applyFont="1" applyAlignment="1">
      <alignment horizontal="right" vertical="center" wrapText="1"/>
    </xf>
    <xf numFmtId="164" fontId="22" fillId="2" borderId="0" xfId="0" applyNumberFormat="1" applyFont="1" applyFill="1" applyAlignment="1">
      <alignment horizontal="right" vertical="center" wrapText="1"/>
    </xf>
    <xf numFmtId="0" fontId="62" fillId="4" borderId="0" xfId="0" applyFont="1" applyFill="1" applyAlignment="1">
      <alignment horizontal="right" vertical="center" wrapText="1"/>
    </xf>
    <xf numFmtId="164" fontId="67" fillId="4" borderId="0" xfId="0" applyNumberFormat="1" applyFont="1" applyFill="1" applyAlignment="1">
      <alignment horizontal="right" vertical="center" wrapText="1"/>
    </xf>
    <xf numFmtId="0" fontId="68" fillId="5" borderId="0" xfId="0" applyFont="1" applyFill="1" applyAlignment="1">
      <alignment horizontal="center" vertical="center" wrapText="1"/>
    </xf>
    <xf numFmtId="0" fontId="69" fillId="7" borderId="0" xfId="0" applyFont="1" applyFill="1" applyAlignment="1">
      <alignment horizontal="center" vertical="center" wrapText="1"/>
    </xf>
    <xf numFmtId="164" fontId="71" fillId="9" borderId="0" xfId="0" applyNumberFormat="1" applyFont="1" applyFill="1" applyAlignment="1">
      <alignment horizontal="right" vertical="center" wrapText="1"/>
    </xf>
    <xf numFmtId="0" fontId="62" fillId="9" borderId="0" xfId="0" applyFont="1" applyFill="1" applyAlignment="1">
      <alignment horizontal="right" vertical="center" wrapText="1"/>
    </xf>
    <xf numFmtId="164" fontId="69" fillId="7" borderId="0" xfId="0" applyNumberFormat="1" applyFont="1" applyFill="1" applyAlignment="1">
      <alignment horizontal="center" vertical="center" wrapText="1"/>
    </xf>
    <xf numFmtId="0" fontId="71" fillId="9" borderId="0" xfId="0" applyFont="1" applyFill="1" applyAlignment="1">
      <alignment horizontal="right" vertical="center" wrapText="1"/>
    </xf>
    <xf numFmtId="164" fontId="71" fillId="5" borderId="0" xfId="0" applyNumberFormat="1" applyFont="1" applyFill="1" applyAlignment="1">
      <alignment horizontal="right" vertical="center" wrapText="1"/>
    </xf>
    <xf numFmtId="0" fontId="62" fillId="5" borderId="0" xfId="0" applyFont="1" applyFill="1" applyAlignment="1">
      <alignment horizontal="right" vertical="center" wrapText="1"/>
    </xf>
    <xf numFmtId="164" fontId="68" fillId="5" borderId="0" xfId="0" applyNumberFormat="1" applyFont="1" applyFill="1" applyAlignment="1">
      <alignment horizontal="center" vertical="center" wrapText="1"/>
    </xf>
    <xf numFmtId="164" fontId="22" fillId="2" borderId="0" xfId="0" applyNumberFormat="1" applyFont="1" applyFill="1"/>
    <xf numFmtId="0" fontId="68" fillId="5" borderId="0" xfId="0" applyFont="1" applyFill="1" applyAlignment="1">
      <alignment horizontal="center" wrapText="1"/>
    </xf>
    <xf numFmtId="164" fontId="22" fillId="2" borderId="0" xfId="0" applyNumberFormat="1" applyFont="1" applyFill="1" applyAlignment="1">
      <alignment horizontal="right" wrapText="1"/>
    </xf>
    <xf numFmtId="164" fontId="22" fillId="2" borderId="36" xfId="0" applyNumberFormat="1" applyFont="1" applyFill="1" applyBorder="1" applyAlignment="1">
      <alignment horizontal="right" wrapText="1"/>
    </xf>
    <xf numFmtId="164" fontId="22" fillId="2" borderId="40" xfId="0" applyNumberFormat="1" applyFont="1" applyFill="1" applyBorder="1" applyAlignment="1">
      <alignment horizontal="right" wrapText="1"/>
    </xf>
    <xf numFmtId="0" fontId="69" fillId="7" borderId="94" xfId="0" applyFont="1" applyFill="1" applyBorder="1" applyAlignment="1">
      <alignment horizontal="center" wrapText="1"/>
    </xf>
    <xf numFmtId="0" fontId="2" fillId="0" borderId="95" xfId="0" applyFont="1" applyBorder="1"/>
    <xf numFmtId="164" fontId="69" fillId="7" borderId="105" xfId="0" applyNumberFormat="1" applyFont="1" applyFill="1" applyBorder="1" applyAlignment="1">
      <alignment horizontal="center" wrapText="1"/>
    </xf>
    <xf numFmtId="0" fontId="2" fillId="0" borderId="104" xfId="0" applyFont="1" applyBorder="1"/>
    <xf numFmtId="0" fontId="71" fillId="7" borderId="105" xfId="0" applyFont="1" applyFill="1" applyBorder="1" applyAlignment="1">
      <alignment horizontal="right" wrapText="1"/>
    </xf>
    <xf numFmtId="0" fontId="71" fillId="5" borderId="88" xfId="0" applyFont="1" applyFill="1" applyBorder="1" applyAlignment="1">
      <alignment horizontal="right" wrapText="1"/>
    </xf>
    <xf numFmtId="0" fontId="2" fillId="0" borderId="90" xfId="0" applyFont="1" applyBorder="1"/>
    <xf numFmtId="0" fontId="71" fillId="5" borderId="94" xfId="0" applyFont="1" applyFill="1" applyBorder="1" applyAlignment="1">
      <alignment horizontal="right" wrapText="1"/>
    </xf>
    <xf numFmtId="164" fontId="68" fillId="5" borderId="80" xfId="0" applyNumberFormat="1" applyFont="1" applyFill="1" applyBorder="1" applyAlignment="1">
      <alignment horizontal="center" wrapText="1"/>
    </xf>
    <xf numFmtId="0" fontId="71" fillId="7" borderId="67" xfId="0" applyFont="1" applyFill="1" applyBorder="1" applyAlignment="1">
      <alignment horizontal="right" wrapText="1"/>
    </xf>
    <xf numFmtId="165" fontId="80" fillId="0" borderId="106" xfId="0" applyNumberFormat="1" applyFont="1" applyBorder="1" applyAlignment="1">
      <alignment horizontal="center"/>
    </xf>
    <xf numFmtId="0" fontId="2" fillId="0" borderId="107" xfId="0" applyFont="1" applyBorder="1"/>
    <xf numFmtId="0" fontId="2" fillId="0" borderId="108" xfId="0" applyFont="1" applyBorder="1"/>
    <xf numFmtId="165" fontId="80" fillId="0" borderId="106" xfId="0" applyNumberFormat="1" applyFont="1" applyBorder="1" applyAlignment="1">
      <alignment horizontal="right"/>
    </xf>
    <xf numFmtId="165" fontId="79" fillId="4" borderId="106" xfId="0" applyNumberFormat="1" applyFont="1" applyFill="1" applyBorder="1" applyAlignment="1">
      <alignment horizontal="center"/>
    </xf>
    <xf numFmtId="165" fontId="79" fillId="4" borderId="106" xfId="0" applyNumberFormat="1" applyFont="1" applyFill="1" applyBorder="1" applyAlignment="1">
      <alignment horizontal="right"/>
    </xf>
    <xf numFmtId="165" fontId="67" fillId="5" borderId="106" xfId="0" applyNumberFormat="1" applyFont="1" applyFill="1" applyBorder="1" applyAlignment="1">
      <alignment horizontal="center"/>
    </xf>
    <xf numFmtId="165" fontId="67" fillId="7" borderId="106" xfId="0" applyNumberFormat="1" applyFont="1" applyFill="1" applyBorder="1" applyAlignment="1">
      <alignment horizontal="center"/>
    </xf>
    <xf numFmtId="165" fontId="22" fillId="6" borderId="106" xfId="0" applyNumberFormat="1" applyFont="1" applyFill="1" applyBorder="1" applyAlignment="1">
      <alignment horizontal="center"/>
    </xf>
    <xf numFmtId="165" fontId="67" fillId="4" borderId="106" xfId="0" applyNumberFormat="1" applyFont="1" applyFill="1" applyBorder="1" applyAlignment="1">
      <alignment horizontal="center"/>
    </xf>
    <xf numFmtId="0" fontId="78" fillId="5" borderId="106" xfId="0" applyFont="1" applyFill="1" applyBorder="1" applyAlignment="1">
      <alignment horizontal="center" vertical="center"/>
    </xf>
    <xf numFmtId="0" fontId="78" fillId="5" borderId="109" xfId="0" applyFont="1" applyFill="1" applyBorder="1" applyAlignment="1">
      <alignment horizontal="center" vertical="center"/>
    </xf>
    <xf numFmtId="0" fontId="2" fillId="0" borderId="110" xfId="0" applyFont="1" applyBorder="1"/>
    <xf numFmtId="0" fontId="2" fillId="0" borderId="112" xfId="0" applyFont="1" applyBorder="1"/>
    <xf numFmtId="0" fontId="78" fillId="0" borderId="106" xfId="0" applyFont="1" applyBorder="1" applyAlignment="1">
      <alignment horizontal="center"/>
    </xf>
    <xf numFmtId="0" fontId="78" fillId="5" borderId="109" xfId="0" applyFont="1" applyFill="1" applyBorder="1" applyAlignment="1">
      <alignment horizontal="center" vertical="center" wrapText="1"/>
    </xf>
    <xf numFmtId="0" fontId="79" fillId="4" borderId="106" xfId="0" applyFont="1" applyFill="1" applyBorder="1" applyAlignment="1">
      <alignment horizontal="center"/>
    </xf>
    <xf numFmtId="0" fontId="80" fillId="6" borderId="106" xfId="0" applyFont="1" applyFill="1" applyBorder="1" applyAlignment="1">
      <alignment horizontal="center"/>
    </xf>
    <xf numFmtId="166" fontId="80" fillId="6" borderId="106" xfId="0" applyNumberFormat="1" applyFont="1" applyFill="1" applyBorder="1" applyAlignment="1">
      <alignment horizontal="center"/>
    </xf>
    <xf numFmtId="165" fontId="69" fillId="4" borderId="106" xfId="0" applyNumberFormat="1" applyFont="1" applyFill="1" applyBorder="1" applyAlignment="1">
      <alignment horizontal="center"/>
    </xf>
    <xf numFmtId="165" fontId="69" fillId="7" borderId="106" xfId="0" applyNumberFormat="1" applyFont="1" applyFill="1" applyBorder="1" applyAlignment="1">
      <alignment horizontal="center"/>
    </xf>
    <xf numFmtId="165" fontId="60" fillId="6" borderId="106" xfId="0" applyNumberFormat="1" applyFont="1" applyFill="1" applyBorder="1" applyAlignment="1">
      <alignment horizontal="center"/>
    </xf>
    <xf numFmtId="0" fontId="81" fillId="0" borderId="12" xfId="0" applyFont="1" applyBorder="1" applyAlignment="1">
      <alignment horizontal="center" vertical="center" wrapText="1"/>
    </xf>
    <xf numFmtId="0" fontId="67" fillId="4" borderId="113" xfId="0" applyFont="1" applyFill="1" applyBorder="1" applyAlignment="1">
      <alignment horizontal="center" wrapText="1"/>
    </xf>
    <xf numFmtId="0" fontId="2" fillId="0" borderId="113" xfId="0" applyFont="1" applyBorder="1"/>
    <xf numFmtId="0" fontId="2" fillId="0" borderId="114" xfId="0" applyFont="1" applyBorder="1"/>
    <xf numFmtId="0" fontId="22" fillId="6" borderId="113" xfId="0" applyFont="1" applyFill="1" applyBorder="1" applyAlignment="1">
      <alignment horizontal="center" wrapText="1"/>
    </xf>
    <xf numFmtId="166" fontId="22" fillId="6" borderId="115" xfId="0" applyNumberFormat="1" applyFont="1" applyFill="1" applyBorder="1" applyAlignment="1">
      <alignment horizontal="center" wrapText="1"/>
    </xf>
    <xf numFmtId="0" fontId="10" fillId="0" borderId="103" xfId="0" applyFont="1" applyBorder="1" applyAlignment="1">
      <alignment horizontal="center" wrapText="1"/>
    </xf>
    <xf numFmtId="0" fontId="2" fillId="0" borderId="103" xfId="0" applyFont="1" applyBorder="1"/>
    <xf numFmtId="0" fontId="2" fillId="0" borderId="116" xfId="0" applyFont="1" applyBorder="1"/>
    <xf numFmtId="164" fontId="22" fillId="2" borderId="11" xfId="0" applyNumberFormat="1" applyFont="1" applyFill="1" applyBorder="1" applyAlignment="1">
      <alignment horizontal="right" wrapText="1"/>
    </xf>
    <xf numFmtId="164" fontId="22" fillId="0" borderId="11" xfId="0" applyNumberFormat="1" applyFont="1" applyBorder="1" applyAlignment="1">
      <alignment horizontal="right" wrapText="1"/>
    </xf>
    <xf numFmtId="0" fontId="69" fillId="5" borderId="0" xfId="0" applyFont="1" applyFill="1" applyAlignment="1">
      <alignment horizontal="center" wrapText="1"/>
    </xf>
    <xf numFmtId="0" fontId="69" fillId="7" borderId="11" xfId="0" applyFont="1" applyFill="1" applyBorder="1" applyAlignment="1">
      <alignment horizontal="center" wrapText="1"/>
    </xf>
    <xf numFmtId="0" fontId="69" fillId="8" borderId="11" xfId="0" applyFont="1" applyFill="1" applyBorder="1" applyAlignment="1">
      <alignment horizontal="center" wrapText="1"/>
    </xf>
    <xf numFmtId="0" fontId="69" fillId="10" borderId="11" xfId="0" applyFont="1" applyFill="1" applyBorder="1" applyAlignment="1">
      <alignment horizontal="center" wrapText="1"/>
    </xf>
    <xf numFmtId="0" fontId="10" fillId="0" borderId="11" xfId="0" applyFont="1" applyBorder="1" applyAlignment="1">
      <alignment horizontal="center" wrapText="1"/>
    </xf>
    <xf numFmtId="0" fontId="67" fillId="4" borderId="48" xfId="0" applyFont="1" applyFill="1" applyBorder="1" applyAlignment="1">
      <alignment horizontal="center" wrapText="1"/>
    </xf>
    <xf numFmtId="0" fontId="69" fillId="5" borderId="117" xfId="0" applyFont="1" applyFill="1" applyBorder="1" applyAlignment="1">
      <alignment horizontal="center" wrapText="1"/>
    </xf>
    <xf numFmtId="0" fontId="2" fillId="0" borderId="118" xfId="0" applyFont="1" applyBorder="1"/>
    <xf numFmtId="0" fontId="2" fillId="0" borderId="119" xfId="0" applyFont="1" applyBorder="1"/>
    <xf numFmtId="0" fontId="69" fillId="7" borderId="117" xfId="0" applyFont="1" applyFill="1" applyBorder="1" applyAlignment="1">
      <alignment horizontal="center" wrapText="1"/>
    </xf>
    <xf numFmtId="0" fontId="67" fillId="8" borderId="117" xfId="0" applyFont="1" applyFill="1" applyBorder="1" applyAlignment="1">
      <alignment horizontal="center" wrapText="1"/>
    </xf>
    <xf numFmtId="0" fontId="67" fillId="10" borderId="117" xfId="0" applyFont="1" applyFill="1" applyBorder="1" applyAlignment="1">
      <alignment horizontal="center" wrapText="1"/>
    </xf>
    <xf numFmtId="0" fontId="0" fillId="0" borderId="0" xfId="0" applyFont="1" applyAlignment="1">
      <alignment horizontal="center"/>
    </xf>
    <xf numFmtId="0" fontId="2" fillId="0" borderId="36" xfId="0" applyFont="1" applyBorder="1" applyAlignment="1"/>
    <xf numFmtId="0" fontId="2" fillId="0" borderId="37" xfId="0" applyFont="1" applyBorder="1" applyAlignment="1"/>
    <xf numFmtId="0" fontId="9" fillId="0" borderId="36" xfId="0"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hyperlink" Target="https://docs.google.com/spreadsheets/d/1UGaKrjzI-d3i7xP8aitzl3NxobnsKHHsIpxVKURgeJU/edit?usp=sharing" TargetMode="External"/></Relationships>
</file>

<file path=xl/worksheets/_rels/sheet1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52"/>
  <sheetViews>
    <sheetView workbookViewId="0">
      <selection sqref="A1:C1"/>
    </sheetView>
  </sheetViews>
  <sheetFormatPr baseColWidth="10" defaultColWidth="14.5" defaultRowHeight="15" customHeight="1"/>
  <cols>
    <col min="1" max="1" width="3.83203125" customWidth="1"/>
    <col min="2" max="2" width="25.5" customWidth="1"/>
    <col min="3" max="3" width="28.5" customWidth="1"/>
  </cols>
  <sheetData>
    <row r="1" spans="1:3" ht="12.75" customHeight="1">
      <c r="A1" s="456" t="s">
        <v>0</v>
      </c>
      <c r="B1" s="457"/>
      <c r="C1" s="457"/>
    </row>
    <row r="2" spans="1:3" ht="12.75" customHeight="1">
      <c r="A2" s="456" t="s">
        <v>1</v>
      </c>
      <c r="B2" s="457"/>
      <c r="C2" s="457"/>
    </row>
    <row r="3" spans="1:3" ht="12.75" customHeight="1">
      <c r="A3" s="1"/>
      <c r="B3" s="1"/>
      <c r="C3" s="1"/>
    </row>
    <row r="4" spans="1:3" ht="15" customHeight="1">
      <c r="A4" s="458" t="s">
        <v>2</v>
      </c>
      <c r="B4" s="457"/>
      <c r="C4" s="457"/>
    </row>
    <row r="5" spans="1:3" ht="26.25" customHeight="1">
      <c r="A5" s="459" t="s">
        <v>3</v>
      </c>
      <c r="B5" s="457"/>
      <c r="C5" s="457"/>
    </row>
    <row r="6" spans="1:3" ht="12.75" customHeight="1">
      <c r="A6" s="460" t="s">
        <v>4</v>
      </c>
      <c r="B6" s="457"/>
      <c r="C6" s="457"/>
    </row>
    <row r="7" spans="1:3" ht="12.75" customHeight="1">
      <c r="A7" s="2"/>
      <c r="B7" s="2"/>
      <c r="C7" s="2"/>
    </row>
    <row r="8" spans="1:3" ht="12.75" customHeight="1">
      <c r="A8" s="2"/>
      <c r="B8" s="2"/>
      <c r="C8" s="2"/>
    </row>
    <row r="9" spans="1:3" ht="24" customHeight="1">
      <c r="A9" s="3"/>
      <c r="B9" s="4" t="s">
        <v>5</v>
      </c>
      <c r="C9" s="4" t="s">
        <v>6</v>
      </c>
    </row>
    <row r="10" spans="1:3" ht="26.25" customHeight="1">
      <c r="A10" s="5">
        <f t="shared" ref="A10:A28" si="0">IF(COUNTA(B10)=1,MAX($A$9:A9)+1,"")</f>
        <v>1</v>
      </c>
      <c r="B10" s="6" t="s">
        <v>7</v>
      </c>
      <c r="C10" s="7">
        <f>SUM(IFERROR(VLOOKUP(B10,'BUDGET '!$B$11:$C$30,2,FALSE),0),IFERROR(VLOOKUP(B10,'BUDGET '!$B$50:$C$69,2,FALSE),0))</f>
        <v>0</v>
      </c>
    </row>
    <row r="11" spans="1:3" ht="26.25" customHeight="1">
      <c r="A11" s="5">
        <f t="shared" si="0"/>
        <v>2</v>
      </c>
      <c r="B11" s="6" t="s">
        <v>8</v>
      </c>
      <c r="C11" s="7">
        <f>SUM(IFERROR(VLOOKUP(B11,'BUDGET '!$B$11:$C$30,2,FALSE),0),IFERROR(VLOOKUP(B11,'BUDGET '!$B$50:$C$69,2,FALSE),0))</f>
        <v>0</v>
      </c>
    </row>
    <row r="12" spans="1:3" ht="26.25" customHeight="1">
      <c r="A12" s="5">
        <f t="shared" si="0"/>
        <v>3</v>
      </c>
      <c r="B12" s="6" t="s">
        <v>9</v>
      </c>
      <c r="C12" s="7">
        <f>SUM(IFERROR(VLOOKUP(B12,'BUDGET '!$B$11:$C$30,2,FALSE),0),IFERROR(VLOOKUP(B12,'BUDGET '!$B$50:$C$69,2,FALSE),0))</f>
        <v>567547.84696</v>
      </c>
    </row>
    <row r="13" spans="1:3" ht="26.25" customHeight="1">
      <c r="A13" s="5">
        <f t="shared" si="0"/>
        <v>4</v>
      </c>
      <c r="B13" s="8" t="s">
        <v>10</v>
      </c>
      <c r="C13" s="7">
        <f>SUM(IFERROR(VLOOKUP(B13,'BUDGET '!$B$11:$C$30,2,FALSE),0),IFERROR(VLOOKUP(B13,'BUDGET '!$B$50:$C$69,2,FALSE),0))</f>
        <v>50000</v>
      </c>
    </row>
    <row r="14" spans="1:3" ht="26.25" customHeight="1">
      <c r="A14" s="5">
        <f t="shared" si="0"/>
        <v>5</v>
      </c>
      <c r="B14" s="9" t="s">
        <v>11</v>
      </c>
      <c r="C14" s="7">
        <f>SUM(IFERROR(VLOOKUP(B14,'BUDGET '!$B$11:$C$30,2,FALSE),0),IFERROR(VLOOKUP(B14,'BUDGET '!$B$50:$C$69,2,FALSE),0))</f>
        <v>3029.15</v>
      </c>
    </row>
    <row r="15" spans="1:3" ht="26.25" customHeight="1">
      <c r="A15" s="5">
        <f t="shared" si="0"/>
        <v>6</v>
      </c>
      <c r="B15" s="9" t="s">
        <v>12</v>
      </c>
      <c r="C15" s="7">
        <f>SUM(IFERROR(VLOOKUP(B15,'BUDGET '!$B$11:$C$30,2,FALSE),0),IFERROR(VLOOKUP(B15,'BUDGET '!$B$50:$C$69,2,FALSE),0))</f>
        <v>0</v>
      </c>
    </row>
    <row r="16" spans="1:3" ht="26.25" customHeight="1">
      <c r="A16" s="5">
        <f t="shared" si="0"/>
        <v>7</v>
      </c>
      <c r="B16" s="9" t="s">
        <v>13</v>
      </c>
      <c r="C16" s="7">
        <f>SUM(IFERROR(VLOOKUP(B16,'BUDGET '!$B$11:$C$30,2,FALSE),0),IFERROR(VLOOKUP(B16,'BUDGET '!$B$50:$C$69,2,FALSE),0))</f>
        <v>0</v>
      </c>
    </row>
    <row r="17" spans="1:3" ht="26.25" customHeight="1">
      <c r="A17" s="5">
        <f t="shared" si="0"/>
        <v>8</v>
      </c>
      <c r="B17" s="9" t="s">
        <v>14</v>
      </c>
      <c r="C17" s="7">
        <f>SUM(IFERROR(VLOOKUP(B17,'BUDGET '!$B$11:$C$30,2,FALSE),0),IFERROR(VLOOKUP(B17,'BUDGET '!$B$50:$C$69,2,FALSE),0))</f>
        <v>0</v>
      </c>
    </row>
    <row r="18" spans="1:3" ht="26.25" customHeight="1">
      <c r="A18" s="5">
        <f t="shared" si="0"/>
        <v>9</v>
      </c>
      <c r="B18" s="9" t="s">
        <v>15</v>
      </c>
      <c r="C18" s="7">
        <f>SUM(IFERROR(VLOOKUP(B18,'BUDGET '!$B$11:$C$30,2,FALSE),0),IFERROR(VLOOKUP(B18,'BUDGET '!$B$50:$C$69,2,FALSE),0))</f>
        <v>0</v>
      </c>
    </row>
    <row r="19" spans="1:3" ht="26.25" customHeight="1">
      <c r="A19" s="5">
        <f t="shared" si="0"/>
        <v>10</v>
      </c>
      <c r="B19" s="9" t="s">
        <v>16</v>
      </c>
      <c r="C19" s="7">
        <f>SUM(IFERROR(VLOOKUP(B19,'BUDGET '!$B$11:$C$30,2,FALSE),0),IFERROR(VLOOKUP(B19,'BUDGET '!$B$50:$C$69,2,FALSE),0))</f>
        <v>6600</v>
      </c>
    </row>
    <row r="20" spans="1:3" ht="26.25" customHeight="1">
      <c r="A20" s="5">
        <f t="shared" si="0"/>
        <v>11</v>
      </c>
      <c r="B20" s="9" t="s">
        <v>17</v>
      </c>
      <c r="C20" s="7">
        <f>SUM(IFERROR(VLOOKUP(B20,'BUDGET '!$B$11:$C$30,2,FALSE),0),IFERROR(VLOOKUP(B20,'BUDGET '!$B$50:$C$69,2,FALSE),0))</f>
        <v>18500</v>
      </c>
    </row>
    <row r="21" spans="1:3" ht="26.25" customHeight="1">
      <c r="A21" s="5">
        <f t="shared" si="0"/>
        <v>12</v>
      </c>
      <c r="B21" s="9" t="s">
        <v>18</v>
      </c>
      <c r="C21" s="7">
        <f>SUM(IFERROR(VLOOKUP(B21,'BUDGET '!$B$11:$C$30,2,FALSE),0),IFERROR(VLOOKUP(B21,'BUDGET '!$B$50:$C$69,2,FALSE),0))</f>
        <v>21500</v>
      </c>
    </row>
    <row r="22" spans="1:3" ht="26.25" customHeight="1">
      <c r="A22" s="5">
        <f t="shared" si="0"/>
        <v>13</v>
      </c>
      <c r="B22" s="9" t="s">
        <v>19</v>
      </c>
      <c r="C22" s="7">
        <f>SUM(IFERROR(VLOOKUP(B22,'BUDGET '!$B$11:$C$30,2,FALSE),0),IFERROR(VLOOKUP(B22,'BUDGET '!$B$50:$C$69,2,FALSE),0))</f>
        <v>10000</v>
      </c>
    </row>
    <row r="23" spans="1:3" ht="26.25" customHeight="1">
      <c r="A23" s="5">
        <f t="shared" si="0"/>
        <v>14</v>
      </c>
      <c r="B23" s="9" t="s">
        <v>20</v>
      </c>
      <c r="C23" s="7">
        <f>SUM(IFERROR(VLOOKUP(B23,'BUDGET '!$B$11:$C$30,2,FALSE),0),IFERROR(VLOOKUP(B23,'BUDGET '!$B$50:$C$69,2,FALSE),0))</f>
        <v>19000</v>
      </c>
    </row>
    <row r="24" spans="1:3" ht="26.25" customHeight="1">
      <c r="A24" s="5">
        <f t="shared" si="0"/>
        <v>15</v>
      </c>
      <c r="B24" s="9" t="s">
        <v>21</v>
      </c>
      <c r="C24" s="7">
        <f>SUM(IFERROR(VLOOKUP(B24,'BUDGET '!$B$11:$C$30,2,FALSE),0),IFERROR(VLOOKUP(B24,'BUDGET '!$B$50:$C$69,2,FALSE),0))</f>
        <v>0</v>
      </c>
    </row>
    <row r="25" spans="1:3" ht="26.25" customHeight="1">
      <c r="A25" s="5">
        <f t="shared" si="0"/>
        <v>16</v>
      </c>
      <c r="B25" s="10" t="s">
        <v>22</v>
      </c>
      <c r="C25" s="7">
        <f>SUM(IFERROR(VLOOKUP(B25,'BUDGET '!$B$11:$C$30,2,FALSE),0),IFERROR(VLOOKUP(B25,'BUDGET '!$B$50:$C$69,2,FALSE),0))</f>
        <v>209800</v>
      </c>
    </row>
    <row r="26" spans="1:3" ht="26.25" customHeight="1">
      <c r="A26" s="5">
        <f t="shared" si="0"/>
        <v>17</v>
      </c>
      <c r="B26" s="10" t="s">
        <v>23</v>
      </c>
      <c r="C26" s="7">
        <f>SUM(IFERROR(VLOOKUP(B26,'BUDGET '!$B$11:$C$30,2,FALSE),0),IFERROR(VLOOKUP(B26,'BUDGET '!$B$50:$C$69,2,FALSE),0))</f>
        <v>166523</v>
      </c>
    </row>
    <row r="27" spans="1:3" ht="26.25" customHeight="1">
      <c r="A27" s="5">
        <f t="shared" si="0"/>
        <v>18</v>
      </c>
      <c r="B27" s="10" t="s">
        <v>24</v>
      </c>
      <c r="C27" s="7">
        <f>SUM(IFERROR(VLOOKUP(B27,'BUDGET '!$B$11:$C$30,2,FALSE),0),IFERROR(VLOOKUP(B27,'BUDGET '!$B$50:$C$69,2,FALSE),0))</f>
        <v>165000</v>
      </c>
    </row>
    <row r="28" spans="1:3" ht="26.25" customHeight="1">
      <c r="A28" s="5">
        <f t="shared" si="0"/>
        <v>19</v>
      </c>
      <c r="B28" s="10" t="s">
        <v>25</v>
      </c>
      <c r="C28" s="7">
        <f>SUM(IFERROR(VLOOKUP(B28,'BUDGET '!$B$11:$C$30,2,FALSE),0),IFERROR(VLOOKUP(B28,'BUDGET '!$B$50:$C$69,2,FALSE),0))</f>
        <v>262500</v>
      </c>
    </row>
    <row r="29" spans="1:3" ht="21.75" customHeight="1">
      <c r="A29" s="11"/>
      <c r="B29" s="11"/>
      <c r="C29" s="12"/>
    </row>
    <row r="30" spans="1:3" ht="20.25" customHeight="1">
      <c r="A30" s="13" t="s">
        <v>26</v>
      </c>
      <c r="B30" s="14"/>
      <c r="C30" s="15">
        <f>SUM(C10:C28)</f>
        <v>1499999.9969600001</v>
      </c>
    </row>
    <row r="31" spans="1:3" ht="19.5" customHeight="1">
      <c r="A31" s="2"/>
      <c r="B31" s="2"/>
      <c r="C31" s="2"/>
    </row>
    <row r="32" spans="1:3" ht="12.75" customHeight="1">
      <c r="A32" s="2"/>
      <c r="B32" s="2"/>
      <c r="C32" s="2"/>
    </row>
    <row r="33" spans="1:3" ht="12.75" customHeight="1">
      <c r="A33" s="2"/>
      <c r="B33" s="2"/>
      <c r="C33" s="2"/>
    </row>
    <row r="34" spans="1:3" ht="12.75" customHeight="1">
      <c r="A34" s="1" t="s">
        <v>27</v>
      </c>
      <c r="B34" s="1"/>
      <c r="C34" s="1" t="s">
        <v>28</v>
      </c>
    </row>
    <row r="35" spans="1:3" ht="12.75" customHeight="1">
      <c r="A35" s="1"/>
      <c r="B35" s="1"/>
      <c r="C35" s="1"/>
    </row>
    <row r="36" spans="1:3" ht="12.75" customHeight="1">
      <c r="A36" s="1"/>
      <c r="B36" s="1"/>
      <c r="C36" s="1"/>
    </row>
    <row r="37" spans="1:3" ht="12.75" customHeight="1">
      <c r="A37" s="1"/>
      <c r="B37" s="1"/>
      <c r="C37" s="1"/>
    </row>
    <row r="38" spans="1:3" ht="12.75" customHeight="1">
      <c r="A38" s="16" t="s">
        <v>29</v>
      </c>
      <c r="B38" s="1"/>
      <c r="C38" s="16" t="s">
        <v>30</v>
      </c>
    </row>
    <row r="39" spans="1:3" ht="12.75" customHeight="1">
      <c r="A39" s="1" t="s">
        <v>31</v>
      </c>
      <c r="B39" s="1"/>
      <c r="C39" s="1" t="s">
        <v>32</v>
      </c>
    </row>
    <row r="40" spans="1:3" ht="12.75" customHeight="1">
      <c r="A40" s="461" t="s">
        <v>33</v>
      </c>
      <c r="B40" s="462"/>
      <c r="C40" s="1" t="s">
        <v>34</v>
      </c>
    </row>
    <row r="41" spans="1:3" ht="12.75" customHeight="1">
      <c r="A41" s="2"/>
      <c r="B41" s="2"/>
      <c r="C41" s="2"/>
    </row>
    <row r="42" spans="1:3" ht="12.75" customHeight="1">
      <c r="A42" s="2"/>
      <c r="B42" s="2"/>
      <c r="C42" s="2"/>
    </row>
    <row r="43" spans="1:3" ht="12.75" customHeight="1">
      <c r="A43" s="2"/>
      <c r="B43" s="2"/>
      <c r="C43" s="2"/>
    </row>
    <row r="44" spans="1:3" ht="12.75" customHeight="1">
      <c r="A44" s="17" t="s">
        <v>35</v>
      </c>
      <c r="B44" s="1"/>
      <c r="C44" s="1" t="s">
        <v>36</v>
      </c>
    </row>
    <row r="45" spans="1:3" ht="12.75" customHeight="1">
      <c r="A45" s="17"/>
      <c r="B45" s="1"/>
      <c r="C45" s="1"/>
    </row>
    <row r="46" spans="1:3" ht="12.75" customHeight="1">
      <c r="A46" s="17"/>
      <c r="B46" s="1"/>
      <c r="C46" s="1"/>
    </row>
    <row r="47" spans="1:3" ht="12.75" customHeight="1">
      <c r="A47" s="17"/>
      <c r="B47" s="1"/>
      <c r="C47" s="1"/>
    </row>
    <row r="48" spans="1:3" ht="12.75" customHeight="1">
      <c r="A48" s="18" t="s">
        <v>37</v>
      </c>
      <c r="B48" s="1"/>
      <c r="C48" s="1" t="s">
        <v>38</v>
      </c>
    </row>
    <row r="49" spans="1:3" ht="12.75" customHeight="1">
      <c r="A49" s="17" t="s">
        <v>39</v>
      </c>
      <c r="B49" s="1"/>
      <c r="C49" s="1" t="s">
        <v>40</v>
      </c>
    </row>
    <row r="50" spans="1:3" ht="12.75" customHeight="1">
      <c r="A50" s="17" t="s">
        <v>41</v>
      </c>
      <c r="B50" s="1"/>
      <c r="C50" s="1" t="s">
        <v>41</v>
      </c>
    </row>
    <row r="51" spans="1:3" ht="12.75" customHeight="1">
      <c r="A51" s="2"/>
      <c r="B51" s="2"/>
      <c r="C51" s="2"/>
    </row>
    <row r="52" spans="1:3" ht="12.75" customHeight="1">
      <c r="A52" s="2"/>
      <c r="B52" s="2"/>
      <c r="C52" s="2"/>
    </row>
  </sheetData>
  <mergeCells count="6">
    <mergeCell ref="A40:B40"/>
    <mergeCell ref="A1:C1"/>
    <mergeCell ref="A2:C2"/>
    <mergeCell ref="A4:C4"/>
    <mergeCell ref="A5:C5"/>
    <mergeCell ref="A6:C6"/>
  </mergeCells>
  <pageMargins left="1.32" right="0.7" top="0.42" bottom="0.42" header="0" footer="0"/>
  <pageSetup paperSize="9" scale="85"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F105"/>
  <sheetViews>
    <sheetView topLeftCell="A88" workbookViewId="0">
      <selection activeCell="B3" sqref="B3:E3"/>
    </sheetView>
  </sheetViews>
  <sheetFormatPr baseColWidth="10" defaultColWidth="14.5" defaultRowHeight="15" customHeight="1"/>
  <cols>
    <col min="1" max="1" width="2.5" customWidth="1"/>
    <col min="2" max="2" width="31.5" customWidth="1"/>
    <col min="3" max="3" width="68.5" customWidth="1"/>
    <col min="4" max="4" width="17.6640625" customWidth="1"/>
    <col min="5" max="5" width="17.33203125" customWidth="1"/>
    <col min="6" max="6" width="3.5" customWidth="1"/>
  </cols>
  <sheetData>
    <row r="1" spans="1:6" ht="11.25" customHeight="1">
      <c r="A1" s="290"/>
      <c r="B1" s="291"/>
      <c r="C1" s="291"/>
      <c r="D1" s="291"/>
      <c r="E1" s="292"/>
      <c r="F1" s="292"/>
    </row>
    <row r="2" spans="1:6" ht="33" customHeight="1">
      <c r="A2" s="292"/>
      <c r="B2" s="527" t="s">
        <v>132</v>
      </c>
      <c r="C2" s="607"/>
      <c r="D2" s="528" t="s">
        <v>133</v>
      </c>
      <c r="E2" s="480"/>
      <c r="F2" s="293"/>
    </row>
    <row r="3" spans="1:6" ht="57" customHeight="1">
      <c r="A3" s="292"/>
      <c r="B3" s="529" t="s">
        <v>134</v>
      </c>
      <c r="C3" s="480"/>
      <c r="D3" s="480"/>
      <c r="E3" s="480"/>
      <c r="F3" s="293"/>
    </row>
    <row r="4" spans="1:6" ht="16">
      <c r="A4" s="292"/>
      <c r="B4" s="294" t="s">
        <v>135</v>
      </c>
      <c r="C4" s="294" t="s">
        <v>136</v>
      </c>
      <c r="D4" s="295"/>
      <c r="E4" s="296"/>
      <c r="F4" s="297"/>
    </row>
    <row r="5" spans="1:6" ht="16">
      <c r="A5" s="292"/>
      <c r="B5" s="298" t="s">
        <v>137</v>
      </c>
      <c r="C5" s="299"/>
      <c r="D5" s="300"/>
      <c r="E5" s="300"/>
      <c r="F5" s="301"/>
    </row>
    <row r="6" spans="1:6" ht="13">
      <c r="A6" s="292"/>
      <c r="B6" s="302"/>
      <c r="C6" s="303" t="s">
        <v>138</v>
      </c>
      <c r="D6" s="304">
        <v>8000</v>
      </c>
      <c r="E6" s="305"/>
      <c r="F6" s="301"/>
    </row>
    <row r="7" spans="1:6" ht="13">
      <c r="A7" s="292"/>
      <c r="B7" s="302"/>
      <c r="C7" s="303" t="s">
        <v>139</v>
      </c>
      <c r="D7" s="305">
        <v>10670.36</v>
      </c>
      <c r="E7" s="305"/>
      <c r="F7" s="301"/>
    </row>
    <row r="8" spans="1:6" ht="13">
      <c r="A8" s="292"/>
      <c r="B8" s="302"/>
      <c r="C8" s="302"/>
      <c r="D8" s="305"/>
      <c r="E8" s="305">
        <f>SUM(D6:D7)</f>
        <v>18670.36</v>
      </c>
      <c r="F8" s="306"/>
    </row>
    <row r="9" spans="1:6" ht="16">
      <c r="A9" s="292"/>
      <c r="B9" s="298" t="s">
        <v>140</v>
      </c>
      <c r="C9" s="299"/>
      <c r="D9" s="300"/>
      <c r="E9" s="300"/>
      <c r="F9" s="301"/>
    </row>
    <row r="10" spans="1:6" ht="13">
      <c r="A10" s="292"/>
      <c r="B10" s="302"/>
      <c r="C10" s="307" t="s">
        <v>141</v>
      </c>
      <c r="D10" s="305">
        <v>2910.84</v>
      </c>
      <c r="E10" s="305">
        <v>2910.84</v>
      </c>
      <c r="F10" s="301"/>
    </row>
    <row r="11" spans="1:6" ht="16">
      <c r="A11" s="292"/>
      <c r="B11" s="298" t="s">
        <v>142</v>
      </c>
      <c r="C11" s="299"/>
      <c r="D11" s="300"/>
      <c r="E11" s="300"/>
      <c r="F11" s="301"/>
    </row>
    <row r="12" spans="1:6" ht="13">
      <c r="A12" s="292"/>
      <c r="B12" s="302"/>
      <c r="C12" s="303" t="s">
        <v>143</v>
      </c>
      <c r="D12" s="305">
        <v>1000</v>
      </c>
      <c r="E12" s="305"/>
      <c r="F12" s="301"/>
    </row>
    <row r="13" spans="1:6" ht="13">
      <c r="A13" s="292"/>
      <c r="B13" s="302"/>
      <c r="C13" s="303" t="s">
        <v>144</v>
      </c>
      <c r="D13" s="305">
        <v>3000</v>
      </c>
      <c r="E13" s="305"/>
      <c r="F13" s="301"/>
    </row>
    <row r="14" spans="1:6" ht="13">
      <c r="A14" s="292"/>
      <c r="B14" s="302"/>
      <c r="C14" s="303" t="s">
        <v>145</v>
      </c>
      <c r="D14" s="305">
        <v>5000</v>
      </c>
      <c r="E14" s="305"/>
      <c r="F14" s="301"/>
    </row>
    <row r="15" spans="1:6" ht="16">
      <c r="A15" s="292"/>
      <c r="B15" s="308"/>
      <c r="C15" s="309"/>
      <c r="D15" s="310"/>
      <c r="E15" s="311">
        <f>SUM(D12:D14)</f>
        <v>9000</v>
      </c>
      <c r="F15" s="301"/>
    </row>
    <row r="16" spans="1:6" ht="16">
      <c r="A16" s="292"/>
      <c r="B16" s="298" t="s">
        <v>146</v>
      </c>
      <c r="C16" s="299"/>
      <c r="D16" s="300"/>
      <c r="E16" s="300"/>
      <c r="F16" s="301"/>
    </row>
    <row r="17" spans="1:6" ht="13">
      <c r="A17" s="292"/>
      <c r="B17" s="302"/>
      <c r="C17" s="303" t="s">
        <v>147</v>
      </c>
      <c r="D17" s="312">
        <v>750</v>
      </c>
      <c r="E17" s="305"/>
      <c r="F17" s="301"/>
    </row>
    <row r="18" spans="1:6" ht="13">
      <c r="A18" s="292"/>
      <c r="B18" s="302"/>
      <c r="C18" s="303" t="s">
        <v>148</v>
      </c>
      <c r="D18" s="312">
        <v>1000</v>
      </c>
      <c r="E18" s="305"/>
      <c r="F18" s="301"/>
    </row>
    <row r="19" spans="1:6" ht="13">
      <c r="A19" s="292"/>
      <c r="B19" s="302"/>
      <c r="C19" s="302"/>
      <c r="D19" s="305"/>
      <c r="E19" s="305">
        <f>SUM(D17:D18)</f>
        <v>1750</v>
      </c>
      <c r="F19" s="301"/>
    </row>
    <row r="20" spans="1:6" ht="16">
      <c r="A20" s="292"/>
      <c r="B20" s="298" t="s">
        <v>149</v>
      </c>
      <c r="C20" s="299"/>
      <c r="D20" s="300"/>
      <c r="E20" s="300"/>
      <c r="F20" s="301"/>
    </row>
    <row r="21" spans="1:6" ht="13">
      <c r="A21" s="292"/>
      <c r="B21" s="302"/>
      <c r="C21" s="303" t="s">
        <v>150</v>
      </c>
      <c r="D21" s="312">
        <v>8000</v>
      </c>
      <c r="E21" s="305"/>
      <c r="F21" s="301"/>
    </row>
    <row r="22" spans="1:6" ht="13">
      <c r="A22" s="292"/>
      <c r="B22" s="302"/>
      <c r="C22" s="303" t="s">
        <v>151</v>
      </c>
      <c r="D22" s="312">
        <v>2000</v>
      </c>
      <c r="E22" s="305"/>
      <c r="F22" s="301"/>
    </row>
    <row r="23" spans="1:6" ht="13">
      <c r="A23" s="292"/>
      <c r="B23" s="302"/>
      <c r="C23" s="303" t="s">
        <v>152</v>
      </c>
      <c r="D23" s="312">
        <v>11250</v>
      </c>
      <c r="E23" s="305"/>
      <c r="F23" s="301"/>
    </row>
    <row r="24" spans="1:6" ht="13">
      <c r="A24" s="292"/>
      <c r="B24" s="302"/>
      <c r="C24" s="302"/>
      <c r="D24" s="305"/>
      <c r="E24" s="312">
        <f>SUM(D21:D23)</f>
        <v>21250</v>
      </c>
      <c r="F24" s="301"/>
    </row>
    <row r="25" spans="1:6" ht="16">
      <c r="A25" s="292"/>
      <c r="B25" s="298" t="s">
        <v>153</v>
      </c>
      <c r="C25" s="299"/>
      <c r="D25" s="300"/>
      <c r="E25" s="300"/>
      <c r="F25" s="313"/>
    </row>
    <row r="26" spans="1:6" ht="13">
      <c r="A26" s="292"/>
      <c r="B26" s="302"/>
      <c r="C26" s="314" t="s">
        <v>154</v>
      </c>
      <c r="D26" s="305">
        <v>2500</v>
      </c>
      <c r="E26" s="302"/>
      <c r="F26" s="313"/>
    </row>
    <row r="27" spans="1:6" ht="13">
      <c r="A27" s="292"/>
      <c r="B27" s="302"/>
      <c r="C27" s="314" t="s">
        <v>155</v>
      </c>
      <c r="D27" s="305">
        <v>3600</v>
      </c>
      <c r="E27" s="302"/>
      <c r="F27" s="313"/>
    </row>
    <row r="28" spans="1:6" ht="13">
      <c r="A28" s="292"/>
      <c r="B28" s="302"/>
      <c r="C28" s="314" t="s">
        <v>156</v>
      </c>
      <c r="D28" s="305">
        <v>2300</v>
      </c>
      <c r="E28" s="302"/>
      <c r="F28" s="313"/>
    </row>
    <row r="29" spans="1:6" ht="13">
      <c r="A29" s="292"/>
      <c r="B29" s="302"/>
      <c r="C29" s="314" t="s">
        <v>157</v>
      </c>
      <c r="D29" s="305">
        <v>2000</v>
      </c>
      <c r="E29" s="302"/>
      <c r="F29" s="313"/>
    </row>
    <row r="30" spans="1:6" ht="13">
      <c r="A30" s="292"/>
      <c r="B30" s="314"/>
      <c r="C30" s="314"/>
      <c r="D30" s="302"/>
      <c r="E30" s="314">
        <f>SUM(D26:D29)</f>
        <v>10400</v>
      </c>
      <c r="F30" s="301"/>
    </row>
    <row r="31" spans="1:6" ht="16">
      <c r="A31" s="292"/>
      <c r="B31" s="298" t="s">
        <v>158</v>
      </c>
      <c r="C31" s="299"/>
      <c r="D31" s="300"/>
      <c r="E31" s="300"/>
      <c r="F31" s="301"/>
    </row>
    <row r="32" spans="1:6" ht="13">
      <c r="A32" s="292"/>
      <c r="B32" s="302"/>
      <c r="C32" s="303" t="s">
        <v>159</v>
      </c>
      <c r="D32" s="312">
        <v>15000</v>
      </c>
      <c r="E32" s="305"/>
      <c r="F32" s="301"/>
    </row>
    <row r="33" spans="1:6" ht="13">
      <c r="A33" s="292"/>
      <c r="B33" s="302"/>
      <c r="C33" s="303" t="s">
        <v>160</v>
      </c>
      <c r="D33" s="312">
        <v>10000</v>
      </c>
      <c r="E33" s="305"/>
      <c r="F33" s="301"/>
    </row>
    <row r="34" spans="1:6" ht="13">
      <c r="A34" s="292"/>
      <c r="B34" s="302"/>
      <c r="C34" s="302"/>
      <c r="D34" s="305"/>
      <c r="E34" s="305">
        <f>SUM(D32:D33)</f>
        <v>25000</v>
      </c>
      <c r="F34" s="301"/>
    </row>
    <row r="35" spans="1:6" ht="16">
      <c r="A35" s="292"/>
      <c r="B35" s="298" t="s">
        <v>161</v>
      </c>
      <c r="C35" s="299"/>
      <c r="D35" s="300"/>
      <c r="E35" s="300"/>
      <c r="F35" s="301"/>
    </row>
    <row r="36" spans="1:6" ht="13">
      <c r="A36" s="292"/>
      <c r="B36" s="302"/>
      <c r="C36" s="303" t="s">
        <v>162</v>
      </c>
      <c r="D36" s="305">
        <v>5200</v>
      </c>
      <c r="E36" s="305"/>
      <c r="F36" s="301"/>
    </row>
    <row r="37" spans="1:6" ht="13">
      <c r="A37" s="292"/>
      <c r="B37" s="302"/>
      <c r="C37" s="303" t="s">
        <v>163</v>
      </c>
      <c r="D37" s="305">
        <v>2500</v>
      </c>
      <c r="E37" s="305"/>
      <c r="F37" s="301"/>
    </row>
    <row r="38" spans="1:6" ht="13">
      <c r="A38" s="292"/>
      <c r="B38" s="302"/>
      <c r="C38" s="302"/>
      <c r="D38" s="305"/>
      <c r="E38" s="305">
        <f>SUM(D36:D37)</f>
        <v>7700</v>
      </c>
      <c r="F38" s="301"/>
    </row>
    <row r="39" spans="1:6" ht="16">
      <c r="A39" s="292"/>
      <c r="B39" s="298" t="s">
        <v>164</v>
      </c>
      <c r="C39" s="299"/>
      <c r="D39" s="300"/>
      <c r="E39" s="300"/>
      <c r="F39" s="301"/>
    </row>
    <row r="40" spans="1:6" ht="13">
      <c r="A40" s="292"/>
      <c r="B40" s="302"/>
      <c r="C40" s="303" t="s">
        <v>165</v>
      </c>
      <c r="D40" s="305">
        <v>10790</v>
      </c>
      <c r="E40" s="305"/>
      <c r="F40" s="301"/>
    </row>
    <row r="41" spans="1:6" ht="13">
      <c r="A41" s="292"/>
      <c r="B41" s="302"/>
      <c r="C41" s="303" t="s">
        <v>166</v>
      </c>
      <c r="D41" s="305">
        <v>2500</v>
      </c>
      <c r="E41" s="305"/>
      <c r="F41" s="301"/>
    </row>
    <row r="42" spans="1:6" ht="13">
      <c r="A42" s="292"/>
      <c r="B42" s="302"/>
      <c r="C42" s="302"/>
      <c r="D42" s="312"/>
      <c r="E42" s="305">
        <f>SUM(D40:D41)</f>
        <v>13290</v>
      </c>
      <c r="F42" s="301"/>
    </row>
    <row r="43" spans="1:6" ht="16">
      <c r="A43" s="292"/>
      <c r="B43" s="298" t="s">
        <v>167</v>
      </c>
      <c r="C43" s="299"/>
      <c r="D43" s="300"/>
      <c r="E43" s="300"/>
      <c r="F43" s="301"/>
    </row>
    <row r="44" spans="1:6" ht="13">
      <c r="A44" s="292"/>
      <c r="B44" s="302"/>
      <c r="C44" s="302" t="s">
        <v>168</v>
      </c>
      <c r="D44" s="305">
        <v>5000</v>
      </c>
      <c r="E44" s="305"/>
      <c r="F44" s="301"/>
    </row>
    <row r="45" spans="1:6" ht="13">
      <c r="A45" s="292"/>
      <c r="B45" s="302"/>
      <c r="C45" s="302" t="s">
        <v>169</v>
      </c>
      <c r="D45" s="305">
        <v>5860</v>
      </c>
      <c r="E45" s="305"/>
      <c r="F45" s="301"/>
    </row>
    <row r="46" spans="1:6" ht="13">
      <c r="A46" s="292"/>
      <c r="B46" s="302"/>
      <c r="C46" s="302"/>
      <c r="D46" s="305"/>
      <c r="E46" s="305">
        <f>SUM(D44:D45)</f>
        <v>10860</v>
      </c>
      <c r="F46" s="301"/>
    </row>
    <row r="47" spans="1:6" ht="16">
      <c r="A47" s="292"/>
      <c r="B47" s="298" t="s">
        <v>170</v>
      </c>
      <c r="C47" s="299"/>
      <c r="D47" s="300"/>
      <c r="E47" s="300"/>
      <c r="F47" s="301"/>
    </row>
    <row r="48" spans="1:6" ht="13">
      <c r="A48" s="292"/>
      <c r="B48" s="302"/>
      <c r="C48" s="303" t="s">
        <v>171</v>
      </c>
      <c r="D48" s="305">
        <v>11080</v>
      </c>
      <c r="E48" s="305"/>
      <c r="F48" s="301"/>
    </row>
    <row r="49" spans="1:6" ht="13">
      <c r="A49" s="292"/>
      <c r="B49" s="302"/>
      <c r="C49" s="303" t="s">
        <v>172</v>
      </c>
      <c r="D49" s="305">
        <v>1000</v>
      </c>
      <c r="E49" s="305"/>
      <c r="F49" s="301"/>
    </row>
    <row r="50" spans="1:6" ht="13">
      <c r="A50" s="292"/>
      <c r="B50" s="302"/>
      <c r="C50" s="302"/>
      <c r="D50" s="305"/>
      <c r="E50" s="305">
        <f>SUM(D48:D49)</f>
        <v>12080</v>
      </c>
      <c r="F50" s="301"/>
    </row>
    <row r="51" spans="1:6" ht="16">
      <c r="A51" s="292"/>
      <c r="B51" s="298" t="s">
        <v>173</v>
      </c>
      <c r="C51" s="299"/>
      <c r="D51" s="300"/>
      <c r="E51" s="300"/>
      <c r="F51" s="301"/>
    </row>
    <row r="52" spans="1:6" ht="13">
      <c r="A52" s="292"/>
      <c r="B52" s="302"/>
      <c r="C52" s="303" t="s">
        <v>174</v>
      </c>
      <c r="D52" s="305">
        <v>3500</v>
      </c>
      <c r="E52" s="305"/>
      <c r="F52" s="301"/>
    </row>
    <row r="53" spans="1:6" ht="13">
      <c r="A53" s="292"/>
      <c r="B53" s="302"/>
      <c r="C53" s="303" t="s">
        <v>175</v>
      </c>
      <c r="D53" s="305">
        <v>3500</v>
      </c>
      <c r="E53" s="305"/>
      <c r="F53" s="301"/>
    </row>
    <row r="54" spans="1:6" ht="13">
      <c r="A54" s="292"/>
      <c r="B54" s="302"/>
      <c r="C54" s="303" t="s">
        <v>176</v>
      </c>
      <c r="D54" s="305">
        <v>4000</v>
      </c>
      <c r="E54" s="305"/>
      <c r="F54" s="301"/>
    </row>
    <row r="55" spans="1:6" ht="13">
      <c r="A55" s="292"/>
      <c r="B55" s="302"/>
      <c r="C55" s="303" t="s">
        <v>177</v>
      </c>
      <c r="D55" s="305">
        <v>2200</v>
      </c>
      <c r="E55" s="305"/>
      <c r="F55" s="301"/>
    </row>
    <row r="56" spans="1:6" ht="13">
      <c r="A56" s="292"/>
      <c r="B56" s="302"/>
      <c r="C56" s="302"/>
      <c r="D56" s="305"/>
      <c r="E56" s="305">
        <f>SUM(D52:D55)</f>
        <v>13200</v>
      </c>
      <c r="F56" s="301"/>
    </row>
    <row r="57" spans="1:6" ht="16">
      <c r="A57" s="292"/>
      <c r="B57" s="298" t="s">
        <v>178</v>
      </c>
      <c r="C57" s="299"/>
      <c r="D57" s="300"/>
      <c r="E57" s="300"/>
      <c r="F57" s="301"/>
    </row>
    <row r="58" spans="1:6" ht="13">
      <c r="A58" s="292"/>
      <c r="B58" s="302"/>
      <c r="C58" s="307" t="s">
        <v>179</v>
      </c>
      <c r="D58" s="312">
        <v>1000</v>
      </c>
      <c r="E58" s="305"/>
      <c r="F58" s="301"/>
    </row>
    <row r="59" spans="1:6" ht="13">
      <c r="A59" s="292"/>
      <c r="B59" s="302"/>
      <c r="C59" s="302"/>
      <c r="D59" s="305"/>
      <c r="E59" s="312">
        <v>1000</v>
      </c>
      <c r="F59" s="315"/>
    </row>
    <row r="60" spans="1:6" ht="16">
      <c r="A60" s="292"/>
      <c r="B60" s="298" t="s">
        <v>180</v>
      </c>
      <c r="C60" s="299"/>
      <c r="D60" s="300"/>
      <c r="E60" s="300"/>
      <c r="F60" s="301"/>
    </row>
    <row r="61" spans="1:6" ht="13">
      <c r="A61" s="292"/>
      <c r="B61" s="302"/>
      <c r="C61" s="303" t="s">
        <v>181</v>
      </c>
      <c r="D61" s="312">
        <v>7500</v>
      </c>
      <c r="E61" s="305"/>
      <c r="F61" s="301"/>
    </row>
    <row r="62" spans="1:6" ht="13">
      <c r="A62" s="292"/>
      <c r="B62" s="302"/>
      <c r="C62" s="302"/>
      <c r="D62" s="305"/>
      <c r="E62" s="312">
        <v>7500</v>
      </c>
      <c r="F62" s="315"/>
    </row>
    <row r="63" spans="1:6" ht="16">
      <c r="A63" s="292"/>
      <c r="B63" s="298" t="s">
        <v>182</v>
      </c>
      <c r="C63" s="299"/>
      <c r="D63" s="300"/>
      <c r="E63" s="300"/>
      <c r="F63" s="301"/>
    </row>
    <row r="64" spans="1:6" ht="13">
      <c r="A64" s="292"/>
      <c r="B64" s="302"/>
      <c r="C64" s="307" t="s">
        <v>183</v>
      </c>
      <c r="D64" s="305">
        <v>3000</v>
      </c>
      <c r="E64" s="305"/>
      <c r="F64" s="301"/>
    </row>
    <row r="65" spans="1:6" ht="13">
      <c r="A65" s="292"/>
      <c r="B65" s="302"/>
      <c r="C65" s="303" t="s">
        <v>184</v>
      </c>
      <c r="D65" s="305">
        <v>1787.5</v>
      </c>
      <c r="E65" s="305"/>
      <c r="F65" s="301"/>
    </row>
    <row r="66" spans="1:6" ht="13">
      <c r="A66" s="292"/>
      <c r="B66" s="302"/>
      <c r="C66" s="302"/>
      <c r="D66" s="305"/>
      <c r="E66" s="305">
        <f>SUM(D64:D65)</f>
        <v>4787.5</v>
      </c>
      <c r="F66" s="301"/>
    </row>
    <row r="67" spans="1:6" ht="16">
      <c r="A67" s="292"/>
      <c r="B67" s="298" t="s">
        <v>185</v>
      </c>
      <c r="C67" s="299"/>
      <c r="D67" s="300"/>
      <c r="E67" s="300"/>
      <c r="F67" s="301"/>
    </row>
    <row r="68" spans="1:6" ht="13">
      <c r="A68" s="292"/>
      <c r="B68" s="302"/>
      <c r="C68" s="302" t="s">
        <v>186</v>
      </c>
      <c r="D68" s="305">
        <v>1500</v>
      </c>
      <c r="E68" s="305"/>
      <c r="F68" s="301"/>
    </row>
    <row r="69" spans="1:6" ht="13">
      <c r="A69" s="292"/>
      <c r="B69" s="302"/>
      <c r="C69" s="302" t="s">
        <v>187</v>
      </c>
      <c r="D69" s="305">
        <v>1500</v>
      </c>
      <c r="E69" s="305"/>
      <c r="F69" s="301"/>
    </row>
    <row r="70" spans="1:6" ht="13">
      <c r="A70" s="292"/>
      <c r="B70" s="302"/>
      <c r="C70" s="303" t="s">
        <v>188</v>
      </c>
      <c r="D70" s="305">
        <v>1500</v>
      </c>
      <c r="E70" s="305"/>
      <c r="F70" s="301"/>
    </row>
    <row r="71" spans="1:6" ht="13">
      <c r="A71" s="292"/>
      <c r="B71" s="302"/>
      <c r="C71" s="303" t="s">
        <v>189</v>
      </c>
      <c r="D71" s="305">
        <v>3000</v>
      </c>
      <c r="E71" s="305"/>
      <c r="F71" s="301"/>
    </row>
    <row r="72" spans="1:6" ht="13">
      <c r="A72" s="292"/>
      <c r="B72" s="302"/>
      <c r="C72" s="302"/>
      <c r="D72" s="302"/>
      <c r="E72" s="305">
        <f>SUM(D68:D71)</f>
        <v>7500</v>
      </c>
      <c r="F72" s="301"/>
    </row>
    <row r="73" spans="1:6" ht="13">
      <c r="A73" s="292"/>
      <c r="B73" s="292"/>
      <c r="C73" s="299"/>
      <c r="D73" s="300"/>
      <c r="E73" s="300"/>
      <c r="F73" s="301"/>
    </row>
    <row r="74" spans="1:6" ht="13">
      <c r="A74" s="292"/>
      <c r="B74" s="302"/>
      <c r="C74" s="307" t="s">
        <v>190</v>
      </c>
      <c r="D74" s="312">
        <v>3060</v>
      </c>
      <c r="E74" s="305"/>
      <c r="F74" s="301"/>
    </row>
    <row r="75" spans="1:6" ht="13">
      <c r="A75" s="292"/>
      <c r="B75" s="302"/>
      <c r="C75" s="307" t="s">
        <v>191</v>
      </c>
      <c r="D75" s="312">
        <v>4000</v>
      </c>
      <c r="E75" s="305">
        <f>SUM(D74:D75)</f>
        <v>7060</v>
      </c>
      <c r="F75" s="301"/>
    </row>
    <row r="76" spans="1:6" ht="16">
      <c r="A76" s="292"/>
      <c r="B76" s="298" t="s">
        <v>192</v>
      </c>
      <c r="C76" s="299"/>
      <c r="D76" s="300"/>
      <c r="E76" s="300"/>
      <c r="F76" s="301"/>
    </row>
    <row r="77" spans="1:6" ht="13">
      <c r="A77" s="292"/>
      <c r="B77" s="302"/>
      <c r="C77" s="303" t="s">
        <v>193</v>
      </c>
      <c r="D77" s="312">
        <v>3000</v>
      </c>
      <c r="E77" s="305"/>
      <c r="F77" s="301"/>
    </row>
    <row r="78" spans="1:6" ht="13">
      <c r="A78" s="292"/>
      <c r="B78" s="302"/>
      <c r="C78" s="302"/>
      <c r="D78" s="305"/>
      <c r="E78" s="312">
        <v>3000</v>
      </c>
      <c r="F78" s="315"/>
    </row>
    <row r="79" spans="1:6" ht="16">
      <c r="A79" s="292"/>
      <c r="B79" s="298" t="s">
        <v>194</v>
      </c>
      <c r="C79" s="299"/>
      <c r="D79" s="300"/>
      <c r="E79" s="300"/>
      <c r="F79" s="301"/>
    </row>
    <row r="80" spans="1:6" ht="13">
      <c r="A80" s="292"/>
      <c r="B80" s="302"/>
      <c r="C80" s="303" t="s">
        <v>195</v>
      </c>
      <c r="D80" s="305">
        <v>3250</v>
      </c>
      <c r="E80" s="305"/>
      <c r="F80" s="301"/>
    </row>
    <row r="81" spans="1:6" ht="13">
      <c r="A81" s="292"/>
      <c r="B81" s="302"/>
      <c r="C81" s="303" t="s">
        <v>196</v>
      </c>
      <c r="D81" s="305">
        <v>1950</v>
      </c>
      <c r="E81" s="305"/>
      <c r="F81" s="301"/>
    </row>
    <row r="82" spans="1:6" ht="13">
      <c r="A82" s="292"/>
      <c r="B82" s="302"/>
      <c r="C82" s="303" t="s">
        <v>197</v>
      </c>
      <c r="D82" s="305">
        <v>2500</v>
      </c>
      <c r="E82" s="305"/>
      <c r="F82" s="301"/>
    </row>
    <row r="83" spans="1:6" ht="13">
      <c r="A83" s="292"/>
      <c r="B83" s="302"/>
      <c r="C83" s="302"/>
      <c r="D83" s="305"/>
      <c r="E83" s="305">
        <f>SUM(D80:D82)</f>
        <v>7700</v>
      </c>
      <c r="F83" s="301"/>
    </row>
    <row r="84" spans="1:6" ht="16">
      <c r="A84" s="292"/>
      <c r="B84" s="298" t="s">
        <v>198</v>
      </c>
      <c r="C84" s="299"/>
      <c r="D84" s="300"/>
      <c r="E84" s="300"/>
      <c r="F84" s="301"/>
    </row>
    <row r="85" spans="1:6" ht="13">
      <c r="A85" s="292"/>
      <c r="B85" s="302"/>
      <c r="C85" s="303" t="s">
        <v>199</v>
      </c>
      <c r="D85" s="305">
        <v>5828</v>
      </c>
      <c r="E85" s="305"/>
      <c r="F85" s="301"/>
    </row>
    <row r="86" spans="1:6" ht="13">
      <c r="A86" s="292"/>
      <c r="B86" s="302"/>
      <c r="C86" s="303" t="s">
        <v>200</v>
      </c>
      <c r="D86" s="305">
        <v>200</v>
      </c>
      <c r="E86" s="305"/>
      <c r="F86" s="301"/>
    </row>
    <row r="87" spans="1:6" ht="13">
      <c r="A87" s="292"/>
      <c r="B87" s="302"/>
      <c r="C87" s="303" t="s">
        <v>201</v>
      </c>
      <c r="D87" s="305">
        <v>1000</v>
      </c>
      <c r="E87" s="305"/>
      <c r="F87" s="301"/>
    </row>
    <row r="88" spans="1:6" ht="13">
      <c r="A88" s="292"/>
      <c r="B88" s="302"/>
      <c r="C88" s="302"/>
      <c r="D88" s="305"/>
      <c r="E88" s="305">
        <f>SUM(D85:D87)</f>
        <v>7028</v>
      </c>
      <c r="F88" s="301"/>
    </row>
    <row r="89" spans="1:6" ht="16">
      <c r="A89" s="292"/>
      <c r="B89" s="298" t="s">
        <v>202</v>
      </c>
      <c r="C89" s="299"/>
      <c r="D89" s="300"/>
      <c r="E89" s="300"/>
      <c r="F89" s="301"/>
    </row>
    <row r="90" spans="1:6" ht="13">
      <c r="A90" s="292"/>
      <c r="B90" s="302"/>
      <c r="C90" s="303" t="s">
        <v>203</v>
      </c>
      <c r="D90" s="305">
        <v>3200</v>
      </c>
      <c r="E90" s="305"/>
      <c r="F90" s="301"/>
    </row>
    <row r="91" spans="1:6" ht="13">
      <c r="A91" s="292"/>
      <c r="B91" s="302"/>
      <c r="C91" s="303" t="s">
        <v>204</v>
      </c>
      <c r="D91" s="305">
        <v>2000</v>
      </c>
      <c r="E91" s="305"/>
      <c r="F91" s="301"/>
    </row>
    <row r="92" spans="1:6" ht="13">
      <c r="A92" s="292"/>
      <c r="B92" s="302"/>
      <c r="C92" s="302"/>
      <c r="D92" s="305"/>
      <c r="E92" s="305">
        <f>SUM(D90:D91)</f>
        <v>5200</v>
      </c>
      <c r="F92" s="301"/>
    </row>
    <row r="93" spans="1:6" ht="16">
      <c r="A93" s="292"/>
      <c r="B93" s="298" t="s">
        <v>205</v>
      </c>
      <c r="C93" s="299"/>
      <c r="D93" s="300"/>
      <c r="E93" s="300"/>
      <c r="F93" s="301"/>
    </row>
    <row r="94" spans="1:6" ht="13">
      <c r="A94" s="292"/>
      <c r="B94" s="302"/>
      <c r="C94" s="303" t="s">
        <v>206</v>
      </c>
      <c r="D94" s="305">
        <v>1500</v>
      </c>
      <c r="E94" s="305"/>
      <c r="F94" s="301"/>
    </row>
    <row r="95" spans="1:6" ht="13">
      <c r="A95" s="292"/>
      <c r="B95" s="302"/>
      <c r="C95" s="303" t="s">
        <v>207</v>
      </c>
      <c r="D95" s="305">
        <v>3000</v>
      </c>
      <c r="E95" s="305"/>
      <c r="F95" s="301"/>
    </row>
    <row r="96" spans="1:6" ht="13">
      <c r="A96" s="292"/>
      <c r="B96" s="302"/>
      <c r="C96" s="303" t="s">
        <v>208</v>
      </c>
      <c r="D96" s="305">
        <v>2910.84</v>
      </c>
      <c r="E96" s="305"/>
      <c r="F96" s="301"/>
    </row>
    <row r="97" spans="1:6" ht="13">
      <c r="A97" s="292"/>
      <c r="B97" s="302"/>
      <c r="C97" s="302"/>
      <c r="D97" s="305"/>
      <c r="E97" s="305">
        <f>SUM(D94:D96)</f>
        <v>7410.84</v>
      </c>
      <c r="F97" s="301"/>
    </row>
    <row r="98" spans="1:6" ht="16">
      <c r="A98" s="292"/>
      <c r="B98" s="298" t="s">
        <v>209</v>
      </c>
      <c r="C98" s="299"/>
      <c r="D98" s="300"/>
      <c r="E98" s="300"/>
      <c r="F98" s="301"/>
    </row>
    <row r="99" spans="1:6" ht="13">
      <c r="A99" s="292"/>
      <c r="B99" s="302"/>
      <c r="C99" s="307" t="s">
        <v>210</v>
      </c>
      <c r="D99" s="305">
        <v>1500</v>
      </c>
      <c r="E99" s="305"/>
      <c r="F99" s="301"/>
    </row>
    <row r="100" spans="1:6" ht="13">
      <c r="A100" s="292"/>
      <c r="B100" s="302"/>
      <c r="C100" s="307" t="s">
        <v>211</v>
      </c>
      <c r="D100" s="305">
        <v>1000</v>
      </c>
      <c r="E100" s="305"/>
      <c r="F100" s="301"/>
    </row>
    <row r="101" spans="1:6" ht="13">
      <c r="A101" s="292"/>
      <c r="B101" s="302"/>
      <c r="C101" s="302"/>
      <c r="D101" s="305"/>
      <c r="E101" s="305">
        <f>SUM(D99:D100)</f>
        <v>2500</v>
      </c>
      <c r="F101" s="301"/>
    </row>
    <row r="102" spans="1:6" ht="13">
      <c r="A102" s="292"/>
      <c r="B102" s="302"/>
      <c r="C102" s="302"/>
      <c r="D102" s="305"/>
      <c r="E102" s="305"/>
      <c r="F102" s="301"/>
    </row>
    <row r="103" spans="1:6" ht="13">
      <c r="A103" s="292"/>
      <c r="B103" s="302"/>
      <c r="C103" s="302"/>
      <c r="D103" s="316">
        <f>SUM(D6:D100)</f>
        <v>206797.54</v>
      </c>
      <c r="E103" s="316">
        <f>SUM(E5:E101)</f>
        <v>206797.54</v>
      </c>
      <c r="F103" s="317"/>
    </row>
    <row r="104" spans="1:6" ht="13">
      <c r="A104" s="292"/>
      <c r="B104" s="302"/>
      <c r="C104" s="302"/>
      <c r="D104" s="305"/>
      <c r="E104" s="305"/>
      <c r="F104" s="301"/>
    </row>
    <row r="105" spans="1:6" ht="13">
      <c r="A105" s="292"/>
      <c r="B105" s="313"/>
      <c r="C105" s="313"/>
      <c r="D105" s="301"/>
      <c r="E105" s="301"/>
      <c r="F105" s="301"/>
    </row>
  </sheetData>
  <mergeCells count="3">
    <mergeCell ref="B2:C2"/>
    <mergeCell ref="D2:E2"/>
    <mergeCell ref="B3:E3"/>
  </mergeCells>
  <hyperlinks>
    <hyperlink ref="D2" r:id="rId1"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fitToPage="1"/>
  </sheetPr>
  <dimension ref="A1:G26"/>
  <sheetViews>
    <sheetView workbookViewId="0"/>
  </sheetViews>
  <sheetFormatPr baseColWidth="10" defaultColWidth="14.5" defaultRowHeight="15" customHeight="1"/>
  <cols>
    <col min="1" max="1" width="2.33203125" customWidth="1"/>
    <col min="2" max="2" width="31.6640625" customWidth="1"/>
    <col min="3" max="3" width="20.83203125" customWidth="1"/>
    <col min="4" max="5" width="14.5" customWidth="1"/>
    <col min="6" max="6" width="24.5" customWidth="1"/>
    <col min="7" max="7" width="2.33203125" customWidth="1"/>
  </cols>
  <sheetData>
    <row r="1" spans="1:7" ht="11.25" customHeight="1">
      <c r="A1" s="218" t="s">
        <v>212</v>
      </c>
      <c r="B1" s="218"/>
      <c r="C1" s="218"/>
      <c r="D1" s="218"/>
      <c r="E1" s="218"/>
      <c r="F1" s="218"/>
      <c r="G1" s="219"/>
    </row>
    <row r="2" spans="1:7" ht="33" customHeight="1">
      <c r="A2" s="218"/>
      <c r="B2" s="475" t="s">
        <v>213</v>
      </c>
      <c r="C2" s="464"/>
      <c r="D2" s="464"/>
      <c r="E2" s="464"/>
      <c r="F2" s="465"/>
      <c r="G2" s="219"/>
    </row>
    <row r="3" spans="1:7" ht="15.75" customHeight="1">
      <c r="A3" s="220"/>
      <c r="B3" s="476" t="s">
        <v>82</v>
      </c>
      <c r="C3" s="477"/>
      <c r="D3" s="477"/>
      <c r="E3" s="477"/>
      <c r="F3" s="478"/>
      <c r="G3" s="219"/>
    </row>
    <row r="4" spans="1:7" ht="15.75" customHeight="1">
      <c r="A4" s="218"/>
      <c r="B4" s="479" t="s">
        <v>83</v>
      </c>
      <c r="C4" s="480"/>
      <c r="D4" s="480"/>
      <c r="E4" s="481" t="s">
        <v>84</v>
      </c>
      <c r="F4" s="480"/>
      <c r="G4" s="219"/>
    </row>
    <row r="5" spans="1:7" ht="15.75" customHeight="1">
      <c r="A5" s="221"/>
      <c r="B5" s="482" t="s">
        <v>214</v>
      </c>
      <c r="C5" s="483"/>
      <c r="D5" s="484"/>
      <c r="E5" s="485">
        <f>F16</f>
        <v>10000</v>
      </c>
      <c r="F5" s="486"/>
      <c r="G5" s="219"/>
    </row>
    <row r="6" spans="1:7" ht="15.75" customHeight="1">
      <c r="A6" s="221"/>
      <c r="B6" s="489" t="s">
        <v>215</v>
      </c>
      <c r="C6" s="490"/>
      <c r="D6" s="491"/>
      <c r="E6" s="487">
        <f>F25</f>
        <v>50000</v>
      </c>
      <c r="F6" s="488"/>
      <c r="G6" s="219"/>
    </row>
    <row r="7" spans="1:7" ht="15.75" customHeight="1">
      <c r="A7" s="221"/>
      <c r="B7" s="492"/>
      <c r="C7" s="493"/>
      <c r="D7" s="494"/>
      <c r="E7" s="495"/>
      <c r="F7" s="496"/>
      <c r="G7" s="219"/>
    </row>
    <row r="8" spans="1:7" ht="15.75" customHeight="1">
      <c r="A8" s="222"/>
      <c r="B8" s="497" t="s">
        <v>86</v>
      </c>
      <c r="C8" s="498"/>
      <c r="D8" s="499"/>
      <c r="E8" s="500">
        <f>SUM(E5:F7)</f>
        <v>60000</v>
      </c>
      <c r="F8" s="499"/>
      <c r="G8" s="219"/>
    </row>
    <row r="9" spans="1:7" ht="15.75" customHeight="1">
      <c r="A9" s="223"/>
      <c r="B9" s="224"/>
      <c r="C9" s="224"/>
      <c r="D9" s="224"/>
      <c r="E9" s="224"/>
      <c r="F9" s="224"/>
      <c r="G9" s="219"/>
    </row>
    <row r="10" spans="1:7" ht="15.75" customHeight="1">
      <c r="A10" s="225"/>
      <c r="B10" s="501" t="s">
        <v>214</v>
      </c>
      <c r="C10" s="502"/>
      <c r="D10" s="502"/>
      <c r="E10" s="502"/>
      <c r="F10" s="503"/>
      <c r="G10" s="219"/>
    </row>
    <row r="11" spans="1:7" ht="15.75" customHeight="1">
      <c r="A11" s="226"/>
      <c r="B11" s="227" t="s">
        <v>88</v>
      </c>
      <c r="C11" s="228" t="s">
        <v>89</v>
      </c>
      <c r="D11" s="228" t="s">
        <v>90</v>
      </c>
      <c r="E11" s="228" t="s">
        <v>91</v>
      </c>
      <c r="F11" s="229" t="s">
        <v>92</v>
      </c>
      <c r="G11" s="219"/>
    </row>
    <row r="12" spans="1:7" ht="15.75" customHeight="1">
      <c r="A12" s="225"/>
      <c r="B12" s="504" t="s">
        <v>216</v>
      </c>
      <c r="C12" s="505"/>
      <c r="D12" s="505"/>
      <c r="E12" s="505"/>
      <c r="F12" s="506"/>
      <c r="G12" s="219"/>
    </row>
    <row r="13" spans="1:7" ht="15.75" customHeight="1">
      <c r="A13" s="230"/>
      <c r="B13" s="258" t="s">
        <v>217</v>
      </c>
      <c r="C13" s="259" t="s">
        <v>218</v>
      </c>
      <c r="D13" s="259">
        <v>50</v>
      </c>
      <c r="E13" s="277">
        <v>200</v>
      </c>
      <c r="F13" s="234">
        <f>D13*E13</f>
        <v>10000</v>
      </c>
      <c r="G13" s="219"/>
    </row>
    <row r="14" spans="1:7" ht="15.75" customHeight="1">
      <c r="A14" s="230"/>
      <c r="B14" s="231"/>
      <c r="C14" s="232"/>
      <c r="D14" s="232"/>
      <c r="E14" s="233"/>
      <c r="F14" s="235"/>
      <c r="G14" s="219"/>
    </row>
    <row r="15" spans="1:7" ht="15.75" customHeight="1">
      <c r="A15" s="230"/>
      <c r="B15" s="236"/>
      <c r="C15" s="237"/>
      <c r="D15" s="237"/>
      <c r="E15" s="238"/>
      <c r="F15" s="235"/>
      <c r="G15" s="219"/>
    </row>
    <row r="16" spans="1:7" ht="15.75" customHeight="1">
      <c r="A16" s="225"/>
      <c r="B16" s="518" t="s">
        <v>92</v>
      </c>
      <c r="C16" s="490"/>
      <c r="D16" s="490"/>
      <c r="E16" s="491"/>
      <c r="F16" s="239">
        <f>SUM(F13:F15)</f>
        <v>10000</v>
      </c>
      <c r="G16" s="219"/>
    </row>
    <row r="17" spans="1:7" ht="15.75" customHeight="1">
      <c r="A17" s="223"/>
      <c r="B17" s="507" t="s">
        <v>94</v>
      </c>
      <c r="C17" s="508"/>
      <c r="D17" s="508"/>
      <c r="E17" s="509"/>
      <c r="F17" s="240">
        <f>SUM(F16)</f>
        <v>10000</v>
      </c>
      <c r="G17" s="219"/>
    </row>
    <row r="18" spans="1:7" ht="15.75" customHeight="1">
      <c r="A18" s="223"/>
      <c r="B18" s="224"/>
      <c r="C18" s="224"/>
      <c r="D18" s="224"/>
      <c r="E18" s="224"/>
      <c r="F18" s="224"/>
      <c r="G18" s="219"/>
    </row>
    <row r="19" spans="1:7" ht="15.75" customHeight="1">
      <c r="A19" s="225"/>
      <c r="B19" s="519" t="s">
        <v>215</v>
      </c>
      <c r="C19" s="505"/>
      <c r="D19" s="505"/>
      <c r="E19" s="505"/>
      <c r="F19" s="520"/>
      <c r="G19" s="219"/>
    </row>
    <row r="20" spans="1:7" ht="15.75" customHeight="1">
      <c r="A20" s="241"/>
      <c r="B20" s="242" t="s">
        <v>88</v>
      </c>
      <c r="C20" s="243" t="s">
        <v>89</v>
      </c>
      <c r="D20" s="243" t="s">
        <v>90</v>
      </c>
      <c r="E20" s="243" t="s">
        <v>91</v>
      </c>
      <c r="F20" s="244" t="s">
        <v>92</v>
      </c>
      <c r="G20" s="219"/>
    </row>
    <row r="21" spans="1:7" ht="15.75" customHeight="1">
      <c r="A21" s="225"/>
      <c r="B21" s="504" t="s">
        <v>219</v>
      </c>
      <c r="C21" s="505"/>
      <c r="D21" s="505"/>
      <c r="E21" s="505"/>
      <c r="F21" s="506"/>
      <c r="G21" s="219"/>
    </row>
    <row r="22" spans="1:7" ht="15.75" customHeight="1">
      <c r="A22" s="245"/>
      <c r="B22" s="278" t="s">
        <v>220</v>
      </c>
      <c r="C22" s="318" t="s">
        <v>221</v>
      </c>
      <c r="D22" s="279">
        <v>500</v>
      </c>
      <c r="E22" s="319">
        <v>100</v>
      </c>
      <c r="F22" s="234">
        <f>D22*E22</f>
        <v>50000</v>
      </c>
      <c r="G22" s="219"/>
    </row>
    <row r="23" spans="1:7" ht="15.75" customHeight="1">
      <c r="A23" s="245"/>
      <c r="B23" s="231"/>
      <c r="C23" s="232"/>
      <c r="D23" s="274"/>
      <c r="E23" s="275"/>
      <c r="F23" s="235"/>
      <c r="G23" s="219"/>
    </row>
    <row r="24" spans="1:7" ht="15.75" customHeight="1">
      <c r="A24" s="245"/>
      <c r="B24" s="231"/>
      <c r="C24" s="232"/>
      <c r="D24" s="250"/>
      <c r="E24" s="251"/>
      <c r="F24" s="235"/>
      <c r="G24" s="219"/>
    </row>
    <row r="25" spans="1:7" ht="15.75" customHeight="1">
      <c r="A25" s="252"/>
      <c r="B25" s="518" t="s">
        <v>92</v>
      </c>
      <c r="C25" s="490"/>
      <c r="D25" s="490"/>
      <c r="E25" s="491"/>
      <c r="F25" s="239">
        <f>SUM(F22:F24)</f>
        <v>50000</v>
      </c>
      <c r="G25" s="219"/>
    </row>
    <row r="26" spans="1:7" ht="15.75" customHeight="1">
      <c r="A26" s="253"/>
      <c r="B26" s="507" t="s">
        <v>94</v>
      </c>
      <c r="C26" s="508"/>
      <c r="D26" s="508"/>
      <c r="E26" s="509"/>
      <c r="F26" s="240">
        <f>SUM(F25)</f>
        <v>50000</v>
      </c>
      <c r="G26" s="219"/>
    </row>
  </sheetData>
  <mergeCells count="20">
    <mergeCell ref="B25:E25"/>
    <mergeCell ref="B26:E26"/>
    <mergeCell ref="B6:D6"/>
    <mergeCell ref="B7:D7"/>
    <mergeCell ref="E7:F7"/>
    <mergeCell ref="B8:D8"/>
    <mergeCell ref="E8:F8"/>
    <mergeCell ref="B10:F10"/>
    <mergeCell ref="B12:F12"/>
    <mergeCell ref="E6:F6"/>
    <mergeCell ref="B16:E16"/>
    <mergeCell ref="B17:E17"/>
    <mergeCell ref="B19:F19"/>
    <mergeCell ref="B21:F21"/>
    <mergeCell ref="B2:F2"/>
    <mergeCell ref="B3:F3"/>
    <mergeCell ref="B4:D4"/>
    <mergeCell ref="E4:F4"/>
    <mergeCell ref="B5:D5"/>
    <mergeCell ref="E5:F5"/>
  </mergeCells>
  <printOptions horizontalCentered="1" gridLines="1"/>
  <pageMargins left="0.7" right="0.7" top="0.75" bottom="0.75" header="0" footer="0"/>
  <pageSetup paperSize="9" fitToHeight="0" pageOrder="overThenDown" orientation="portrait" cellComments="atEnd"/>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fitToPage="1"/>
  </sheetPr>
  <dimension ref="A1:G35"/>
  <sheetViews>
    <sheetView workbookViewId="0"/>
  </sheetViews>
  <sheetFormatPr baseColWidth="10" defaultColWidth="14.5" defaultRowHeight="15" customHeight="1"/>
  <cols>
    <col min="1" max="1" width="2.33203125" customWidth="1"/>
    <col min="2" max="2" width="31.6640625" customWidth="1"/>
    <col min="3" max="3" width="20.83203125" customWidth="1"/>
    <col min="4" max="5" width="14.5" customWidth="1"/>
    <col min="6" max="6" width="24.5" customWidth="1"/>
    <col min="7" max="7" width="2.33203125" customWidth="1"/>
  </cols>
  <sheetData>
    <row r="1" spans="1:7" ht="11.25" customHeight="1">
      <c r="A1" s="218"/>
      <c r="B1" s="218"/>
      <c r="C1" s="218"/>
      <c r="D1" s="218"/>
      <c r="E1" s="218"/>
      <c r="F1" s="218"/>
      <c r="G1" s="219"/>
    </row>
    <row r="2" spans="1:7" ht="33" customHeight="1">
      <c r="A2" s="218"/>
      <c r="B2" s="475" t="s">
        <v>222</v>
      </c>
      <c r="C2" s="464"/>
      <c r="D2" s="464"/>
      <c r="E2" s="464"/>
      <c r="F2" s="465"/>
      <c r="G2" s="219"/>
    </row>
    <row r="3" spans="1:7" ht="15.75" customHeight="1">
      <c r="A3" s="220"/>
      <c r="B3" s="476" t="s">
        <v>82</v>
      </c>
      <c r="C3" s="477"/>
      <c r="D3" s="477"/>
      <c r="E3" s="477"/>
      <c r="F3" s="478"/>
      <c r="G3" s="219"/>
    </row>
    <row r="4" spans="1:7" ht="15.75" customHeight="1">
      <c r="A4" s="218"/>
      <c r="B4" s="479" t="s">
        <v>83</v>
      </c>
      <c r="C4" s="480"/>
      <c r="D4" s="480"/>
      <c r="E4" s="481" t="s">
        <v>84</v>
      </c>
      <c r="F4" s="480"/>
      <c r="G4" s="219"/>
    </row>
    <row r="5" spans="1:7" ht="15.75" customHeight="1">
      <c r="A5" s="221"/>
      <c r="B5" s="482" t="s">
        <v>223</v>
      </c>
      <c r="C5" s="483"/>
      <c r="D5" s="484"/>
      <c r="E5" s="485">
        <f>F15</f>
        <v>6400</v>
      </c>
      <c r="F5" s="486"/>
      <c r="G5" s="219"/>
    </row>
    <row r="6" spans="1:7" ht="15.75" customHeight="1">
      <c r="A6" s="221"/>
      <c r="B6" s="489" t="s">
        <v>224</v>
      </c>
      <c r="C6" s="490"/>
      <c r="D6" s="491"/>
      <c r="E6" s="487">
        <f>F25</f>
        <v>13492.5196</v>
      </c>
      <c r="F6" s="488"/>
      <c r="G6" s="219"/>
    </row>
    <row r="7" spans="1:7" ht="15.75" customHeight="1">
      <c r="A7" s="221"/>
      <c r="B7" s="492" t="s">
        <v>225</v>
      </c>
      <c r="C7" s="493"/>
      <c r="D7" s="494"/>
      <c r="E7" s="495">
        <f>F33</f>
        <v>3950</v>
      </c>
      <c r="F7" s="496"/>
      <c r="G7" s="219"/>
    </row>
    <row r="8" spans="1:7" ht="15.75" customHeight="1">
      <c r="A8" s="222"/>
      <c r="B8" s="497" t="s">
        <v>86</v>
      </c>
      <c r="C8" s="498"/>
      <c r="D8" s="499"/>
      <c r="E8" s="500">
        <f>SUM(E5:F7)</f>
        <v>23842.5196</v>
      </c>
      <c r="F8" s="499"/>
      <c r="G8" s="219"/>
    </row>
    <row r="9" spans="1:7" ht="15.75" customHeight="1">
      <c r="A9" s="223"/>
      <c r="B9" s="224"/>
      <c r="C9" s="224"/>
      <c r="D9" s="224"/>
      <c r="E9" s="224"/>
      <c r="F9" s="224"/>
      <c r="G9" s="219"/>
    </row>
    <row r="10" spans="1:7" ht="15.75" customHeight="1">
      <c r="A10" s="225"/>
      <c r="B10" s="501" t="s">
        <v>223</v>
      </c>
      <c r="C10" s="502"/>
      <c r="D10" s="502"/>
      <c r="E10" s="502"/>
      <c r="F10" s="503"/>
      <c r="G10" s="219"/>
    </row>
    <row r="11" spans="1:7" ht="15.75" customHeight="1">
      <c r="A11" s="226"/>
      <c r="B11" s="227" t="s">
        <v>88</v>
      </c>
      <c r="C11" s="228" t="s">
        <v>89</v>
      </c>
      <c r="D11" s="228" t="s">
        <v>90</v>
      </c>
      <c r="E11" s="228" t="s">
        <v>91</v>
      </c>
      <c r="F11" s="229" t="s">
        <v>92</v>
      </c>
      <c r="G11" s="219"/>
    </row>
    <row r="12" spans="1:7" ht="15.75" customHeight="1">
      <c r="A12" s="225"/>
      <c r="B12" s="504" t="s">
        <v>226</v>
      </c>
      <c r="C12" s="505"/>
      <c r="D12" s="505"/>
      <c r="E12" s="505"/>
      <c r="F12" s="506"/>
      <c r="G12" s="219"/>
    </row>
    <row r="13" spans="1:7" ht="15.75" customHeight="1">
      <c r="A13" s="230"/>
      <c r="B13" s="320" t="s">
        <v>227</v>
      </c>
      <c r="C13" s="321" t="s">
        <v>228</v>
      </c>
      <c r="D13" s="322">
        <v>2</v>
      </c>
      <c r="E13" s="323">
        <v>2500</v>
      </c>
      <c r="F13" s="323">
        <f t="shared" ref="F13:F14" si="0">D13*E13</f>
        <v>5000</v>
      </c>
      <c r="G13" s="219"/>
    </row>
    <row r="14" spans="1:7" ht="15.75" customHeight="1">
      <c r="A14" s="230"/>
      <c r="B14" s="324" t="s">
        <v>229</v>
      </c>
      <c r="C14" s="321" t="s">
        <v>228</v>
      </c>
      <c r="D14" s="322">
        <v>2</v>
      </c>
      <c r="E14" s="323">
        <v>700</v>
      </c>
      <c r="F14" s="323">
        <f t="shared" si="0"/>
        <v>1400</v>
      </c>
      <c r="G14" s="219"/>
    </row>
    <row r="15" spans="1:7" ht="15.75" customHeight="1">
      <c r="A15" s="225"/>
      <c r="B15" s="518" t="s">
        <v>92</v>
      </c>
      <c r="C15" s="490"/>
      <c r="D15" s="490"/>
      <c r="E15" s="491"/>
      <c r="F15" s="239">
        <f>SUM(F13:F14)</f>
        <v>6400</v>
      </c>
      <c r="G15" s="219"/>
    </row>
    <row r="16" spans="1:7" ht="15.75" customHeight="1">
      <c r="A16" s="223"/>
      <c r="B16" s="507" t="s">
        <v>94</v>
      </c>
      <c r="C16" s="508"/>
      <c r="D16" s="508"/>
      <c r="E16" s="509"/>
      <c r="F16" s="240">
        <f>SUM(F15)</f>
        <v>6400</v>
      </c>
      <c r="G16" s="219"/>
    </row>
    <row r="17" spans="1:7" ht="15.75" customHeight="1">
      <c r="A17" s="223"/>
      <c r="B17" s="224"/>
      <c r="C17" s="224"/>
      <c r="D17" s="224"/>
      <c r="E17" s="224"/>
      <c r="F17" s="224"/>
      <c r="G17" s="219"/>
    </row>
    <row r="18" spans="1:7" ht="15.75" customHeight="1">
      <c r="A18" s="225"/>
      <c r="B18" s="519" t="s">
        <v>224</v>
      </c>
      <c r="C18" s="505"/>
      <c r="D18" s="505"/>
      <c r="E18" s="505"/>
      <c r="F18" s="520"/>
      <c r="G18" s="219"/>
    </row>
    <row r="19" spans="1:7" ht="15.75" customHeight="1">
      <c r="A19" s="241"/>
      <c r="B19" s="242" t="s">
        <v>88</v>
      </c>
      <c r="C19" s="243" t="s">
        <v>89</v>
      </c>
      <c r="D19" s="243" t="s">
        <v>90</v>
      </c>
      <c r="E19" s="243" t="s">
        <v>91</v>
      </c>
      <c r="F19" s="244" t="s">
        <v>92</v>
      </c>
      <c r="G19" s="219"/>
    </row>
    <row r="20" spans="1:7" ht="15.75" customHeight="1">
      <c r="A20" s="225"/>
      <c r="B20" s="504" t="s">
        <v>226</v>
      </c>
      <c r="C20" s="505"/>
      <c r="D20" s="505"/>
      <c r="E20" s="505"/>
      <c r="F20" s="506"/>
      <c r="G20" s="219"/>
    </row>
    <row r="21" spans="1:7" ht="15.75" customHeight="1">
      <c r="A21" s="245"/>
      <c r="B21" s="325" t="s">
        <v>230</v>
      </c>
      <c r="C21" s="326" t="s">
        <v>231</v>
      </c>
      <c r="D21" s="327">
        <v>1</v>
      </c>
      <c r="E21" s="328">
        <v>3149.7597999999998</v>
      </c>
      <c r="F21" s="328">
        <f>D21*E21</f>
        <v>3149.7597999999998</v>
      </c>
      <c r="G21" s="219"/>
    </row>
    <row r="22" spans="1:7" ht="15.75" customHeight="1">
      <c r="A22" s="245"/>
      <c r="B22" s="329" t="s">
        <v>232</v>
      </c>
      <c r="C22" s="326" t="s">
        <v>233</v>
      </c>
      <c r="D22" s="327">
        <v>4</v>
      </c>
      <c r="E22" s="328">
        <v>524</v>
      </c>
      <c r="F22" s="328">
        <f t="shared" ref="F22:F23" si="1">E22*D22</f>
        <v>2096</v>
      </c>
      <c r="G22" s="219"/>
    </row>
    <row r="23" spans="1:7" ht="15.75" customHeight="1">
      <c r="A23" s="245"/>
      <c r="B23" s="329" t="s">
        <v>234</v>
      </c>
      <c r="C23" s="326" t="s">
        <v>233</v>
      </c>
      <c r="D23" s="327">
        <v>3</v>
      </c>
      <c r="E23" s="328">
        <v>1699</v>
      </c>
      <c r="F23" s="328">
        <f t="shared" si="1"/>
        <v>5097</v>
      </c>
      <c r="G23" s="219"/>
    </row>
    <row r="24" spans="1:7" ht="15.75" customHeight="1">
      <c r="A24" s="245"/>
      <c r="B24" s="329" t="s">
        <v>235</v>
      </c>
      <c r="C24" s="326" t="s">
        <v>231</v>
      </c>
      <c r="D24" s="327">
        <v>1</v>
      </c>
      <c r="E24" s="328">
        <v>3149.7597999999998</v>
      </c>
      <c r="F24" s="328">
        <f>D24*E24</f>
        <v>3149.7597999999998</v>
      </c>
      <c r="G24" s="219"/>
    </row>
    <row r="25" spans="1:7" ht="15.75" customHeight="1">
      <c r="A25" s="252"/>
      <c r="B25" s="518" t="s">
        <v>92</v>
      </c>
      <c r="C25" s="490"/>
      <c r="D25" s="490"/>
      <c r="E25" s="491"/>
      <c r="F25" s="239">
        <f>SUM(F21:F24)</f>
        <v>13492.5196</v>
      </c>
      <c r="G25" s="219"/>
    </row>
    <row r="26" spans="1:7" ht="15.75" customHeight="1">
      <c r="A26" s="253"/>
      <c r="B26" s="507" t="s">
        <v>94</v>
      </c>
      <c r="C26" s="508"/>
      <c r="D26" s="508"/>
      <c r="E26" s="509"/>
      <c r="F26" s="240">
        <f>SUM(F25)</f>
        <v>13492.5196</v>
      </c>
      <c r="G26" s="219"/>
    </row>
    <row r="27" spans="1:7" ht="15.75" customHeight="1">
      <c r="A27" s="254"/>
      <c r="B27" s="255"/>
      <c r="C27" s="255"/>
      <c r="D27" s="255"/>
      <c r="E27" s="255"/>
      <c r="F27" s="255"/>
      <c r="G27" s="219"/>
    </row>
    <row r="28" spans="1:7" ht="15.75" customHeight="1">
      <c r="A28" s="225"/>
      <c r="B28" s="510" t="s">
        <v>225</v>
      </c>
      <c r="C28" s="511"/>
      <c r="D28" s="511"/>
      <c r="E28" s="511"/>
      <c r="F28" s="512"/>
      <c r="G28" s="219"/>
    </row>
    <row r="29" spans="1:7" ht="15.75" customHeight="1">
      <c r="A29" s="256"/>
      <c r="B29" s="242" t="s">
        <v>88</v>
      </c>
      <c r="C29" s="243" t="s">
        <v>89</v>
      </c>
      <c r="D29" s="243" t="s">
        <v>90</v>
      </c>
      <c r="E29" s="243" t="s">
        <v>91</v>
      </c>
      <c r="F29" s="244" t="s">
        <v>92</v>
      </c>
      <c r="G29" s="219"/>
    </row>
    <row r="30" spans="1:7" ht="15.75" customHeight="1">
      <c r="A30" s="220"/>
      <c r="B30" s="513" t="s">
        <v>226</v>
      </c>
      <c r="C30" s="490"/>
      <c r="D30" s="490"/>
      <c r="E30" s="490"/>
      <c r="F30" s="514"/>
      <c r="G30" s="219"/>
    </row>
    <row r="31" spans="1:7" ht="15.75" customHeight="1">
      <c r="A31" s="257"/>
      <c r="B31" s="320" t="s">
        <v>236</v>
      </c>
      <c r="C31" s="329" t="s">
        <v>237</v>
      </c>
      <c r="D31" s="330">
        <v>10</v>
      </c>
      <c r="E31" s="328">
        <v>20</v>
      </c>
      <c r="F31" s="328">
        <f t="shared" ref="F31:F32" si="2">D31*E31</f>
        <v>200</v>
      </c>
      <c r="G31" s="219"/>
    </row>
    <row r="32" spans="1:7" ht="15.75" customHeight="1">
      <c r="A32" s="257"/>
      <c r="B32" s="329" t="s">
        <v>238</v>
      </c>
      <c r="C32" s="329" t="s">
        <v>237</v>
      </c>
      <c r="D32" s="330">
        <v>5</v>
      </c>
      <c r="E32" s="328">
        <v>750</v>
      </c>
      <c r="F32" s="328">
        <f t="shared" si="2"/>
        <v>3750</v>
      </c>
      <c r="G32" s="219"/>
    </row>
    <row r="33" spans="1:7" ht="15.75" customHeight="1">
      <c r="A33" s="222"/>
      <c r="B33" s="515" t="s">
        <v>92</v>
      </c>
      <c r="C33" s="516"/>
      <c r="D33" s="516"/>
      <c r="E33" s="517"/>
      <c r="F33" s="239">
        <f>SUM(F31:F32)</f>
        <v>3950</v>
      </c>
      <c r="G33" s="219"/>
    </row>
    <row r="34" spans="1:7" ht="15.75" customHeight="1">
      <c r="A34" s="253"/>
      <c r="B34" s="507" t="s">
        <v>94</v>
      </c>
      <c r="C34" s="508"/>
      <c r="D34" s="508"/>
      <c r="E34" s="509"/>
      <c r="F34" s="240">
        <f>SUM(F33)</f>
        <v>3950</v>
      </c>
      <c r="G34" s="219"/>
    </row>
    <row r="35" spans="1:7" ht="11.25" customHeight="1">
      <c r="A35" s="219"/>
      <c r="B35" s="219"/>
      <c r="C35" s="219"/>
      <c r="D35" s="219"/>
      <c r="E35" s="219"/>
      <c r="F35" s="219"/>
      <c r="G35" s="219"/>
    </row>
  </sheetData>
  <mergeCells count="24">
    <mergeCell ref="B10:F10"/>
    <mergeCell ref="B12:F12"/>
    <mergeCell ref="B30:F30"/>
    <mergeCell ref="B33:E33"/>
    <mergeCell ref="B34:E34"/>
    <mergeCell ref="B15:E15"/>
    <mergeCell ref="B16:E16"/>
    <mergeCell ref="B18:F18"/>
    <mergeCell ref="B20:F20"/>
    <mergeCell ref="B25:E25"/>
    <mergeCell ref="B26:E26"/>
    <mergeCell ref="B28:F28"/>
    <mergeCell ref="E6:F6"/>
    <mergeCell ref="B6:D6"/>
    <mergeCell ref="B7:D7"/>
    <mergeCell ref="E7:F7"/>
    <mergeCell ref="B8:D8"/>
    <mergeCell ref="E8:F8"/>
    <mergeCell ref="B2:F2"/>
    <mergeCell ref="B3:F3"/>
    <mergeCell ref="B4:D4"/>
    <mergeCell ref="E4:F4"/>
    <mergeCell ref="B5:D5"/>
    <mergeCell ref="E5:F5"/>
  </mergeCells>
  <printOptions horizontalCentered="1" gridLines="1"/>
  <pageMargins left="0.7" right="0.7" top="0.75" bottom="0.75" header="0" footer="0"/>
  <pageSetup paperSize="9" fitToHeight="0" pageOrder="overThenDown" orientation="portrait" cellComments="atEnd"/>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pageSetUpPr fitToPage="1"/>
  </sheetPr>
  <dimension ref="A1:G47"/>
  <sheetViews>
    <sheetView topLeftCell="A22" workbookViewId="0">
      <selection activeCell="B37" sqref="B37:E37"/>
    </sheetView>
  </sheetViews>
  <sheetFormatPr baseColWidth="10" defaultColWidth="14.5" defaultRowHeight="15" customHeight="1"/>
  <cols>
    <col min="1" max="1" width="2.33203125" customWidth="1"/>
    <col min="2" max="2" width="31.6640625" customWidth="1"/>
    <col min="3" max="3" width="20.83203125" customWidth="1"/>
    <col min="4" max="5" width="14.5" customWidth="1"/>
    <col min="6" max="6" width="24.5" customWidth="1"/>
    <col min="7" max="7" width="2.33203125" customWidth="1"/>
  </cols>
  <sheetData>
    <row r="1" spans="1:7" ht="11.25" customHeight="1">
      <c r="A1" s="331"/>
      <c r="B1" s="331"/>
      <c r="C1" s="331"/>
      <c r="D1" s="331"/>
      <c r="E1" s="332"/>
      <c r="F1" s="331"/>
      <c r="G1" s="333"/>
    </row>
    <row r="2" spans="1:7" ht="33" customHeight="1">
      <c r="A2" s="331"/>
      <c r="B2" s="530" t="s">
        <v>239</v>
      </c>
      <c r="C2" s="480"/>
      <c r="D2" s="480"/>
      <c r="E2" s="480"/>
      <c r="F2" s="480"/>
      <c r="G2" s="333"/>
    </row>
    <row r="3" spans="1:7" ht="15.75" customHeight="1">
      <c r="A3" s="334"/>
      <c r="B3" s="531" t="s">
        <v>240</v>
      </c>
      <c r="C3" s="480"/>
      <c r="D3" s="480"/>
      <c r="E3" s="480"/>
      <c r="F3" s="480"/>
      <c r="G3" s="333"/>
    </row>
    <row r="4" spans="1:7" ht="15.75" customHeight="1">
      <c r="A4" s="331"/>
      <c r="B4" s="532" t="s">
        <v>83</v>
      </c>
      <c r="C4" s="480"/>
      <c r="D4" s="480"/>
      <c r="E4" s="533" t="s">
        <v>84</v>
      </c>
      <c r="F4" s="480"/>
      <c r="G4" s="333"/>
    </row>
    <row r="5" spans="1:7" ht="15.75" customHeight="1">
      <c r="A5" s="336"/>
      <c r="B5" s="534" t="s">
        <v>241</v>
      </c>
      <c r="C5" s="480"/>
      <c r="D5" s="480"/>
      <c r="E5" s="535">
        <f>F31</f>
        <v>30000</v>
      </c>
      <c r="F5" s="480"/>
      <c r="G5" s="333"/>
    </row>
    <row r="6" spans="1:7" ht="15.75" customHeight="1">
      <c r="A6" s="336"/>
      <c r="B6" s="534" t="s">
        <v>242</v>
      </c>
      <c r="C6" s="480"/>
      <c r="D6" s="480"/>
      <c r="E6" s="535">
        <f>F38</f>
        <v>15000</v>
      </c>
      <c r="F6" s="480"/>
      <c r="G6" s="333"/>
    </row>
    <row r="7" spans="1:7" ht="15.75" customHeight="1">
      <c r="A7" s="336"/>
      <c r="B7" s="534" t="s">
        <v>243</v>
      </c>
      <c r="C7" s="480"/>
      <c r="D7" s="480"/>
      <c r="E7" s="535">
        <f>F45</f>
        <v>5000</v>
      </c>
      <c r="F7" s="480"/>
      <c r="G7" s="333"/>
    </row>
    <row r="8" spans="1:7" ht="15.75" customHeight="1">
      <c r="A8" s="337"/>
      <c r="B8" s="536" t="s">
        <v>86</v>
      </c>
      <c r="C8" s="480"/>
      <c r="D8" s="480"/>
      <c r="E8" s="537">
        <f>SUM(E5:F7)</f>
        <v>50000</v>
      </c>
      <c r="F8" s="480"/>
      <c r="G8" s="333"/>
    </row>
    <row r="9" spans="1:7" ht="15.75" customHeight="1">
      <c r="A9" s="338"/>
      <c r="B9" s="339"/>
      <c r="C9" s="339"/>
      <c r="D9" s="340"/>
      <c r="E9" s="341"/>
      <c r="F9" s="339"/>
      <c r="G9" s="333"/>
    </row>
    <row r="10" spans="1:7" ht="15.75" customHeight="1">
      <c r="A10" s="342"/>
      <c r="B10" s="538" t="s">
        <v>244</v>
      </c>
      <c r="C10" s="480"/>
      <c r="D10" s="480"/>
      <c r="E10" s="480"/>
      <c r="F10" s="480"/>
      <c r="G10" s="333"/>
    </row>
    <row r="11" spans="1:7" ht="15.75" customHeight="1">
      <c r="A11" s="343"/>
      <c r="B11" s="344" t="s">
        <v>88</v>
      </c>
      <c r="C11" s="344" t="s">
        <v>89</v>
      </c>
      <c r="D11" s="344" t="s">
        <v>90</v>
      </c>
      <c r="E11" s="335" t="s">
        <v>91</v>
      </c>
      <c r="F11" s="344" t="s">
        <v>92</v>
      </c>
      <c r="G11" s="333"/>
    </row>
    <row r="12" spans="1:7" ht="15.75" customHeight="1">
      <c r="A12" s="342"/>
      <c r="B12" s="539" t="s">
        <v>245</v>
      </c>
      <c r="C12" s="480"/>
      <c r="D12" s="480"/>
      <c r="E12" s="480"/>
      <c r="F12" s="480"/>
      <c r="G12" s="333"/>
    </row>
    <row r="13" spans="1:7" ht="15.75" customHeight="1">
      <c r="A13" s="345"/>
      <c r="B13" s="346" t="s">
        <v>246</v>
      </c>
      <c r="C13" s="346" t="s">
        <v>247</v>
      </c>
      <c r="D13" s="347">
        <v>15</v>
      </c>
      <c r="E13" s="348">
        <v>300</v>
      </c>
      <c r="F13" s="349">
        <f t="shared" ref="F13:F14" si="0">D13*E13</f>
        <v>4500</v>
      </c>
      <c r="G13" s="333"/>
    </row>
    <row r="14" spans="1:7" ht="15.75" customHeight="1">
      <c r="A14" s="345"/>
      <c r="B14" s="346" t="s">
        <v>248</v>
      </c>
      <c r="C14" s="346" t="s">
        <v>247</v>
      </c>
      <c r="D14" s="347">
        <v>10</v>
      </c>
      <c r="E14" s="348">
        <v>300</v>
      </c>
      <c r="F14" s="349">
        <f t="shared" si="0"/>
        <v>3000</v>
      </c>
      <c r="G14" s="333"/>
    </row>
    <row r="15" spans="1:7" ht="15.75" customHeight="1">
      <c r="A15" s="345"/>
      <c r="B15" s="540" t="s">
        <v>92</v>
      </c>
      <c r="C15" s="480"/>
      <c r="D15" s="480"/>
      <c r="E15" s="480"/>
      <c r="F15" s="350">
        <f>SUM(F13:F14)</f>
        <v>7500</v>
      </c>
      <c r="G15" s="333"/>
    </row>
    <row r="16" spans="1:7" ht="15.75" customHeight="1">
      <c r="A16" s="342"/>
      <c r="B16" s="539" t="s">
        <v>21</v>
      </c>
      <c r="C16" s="480"/>
      <c r="D16" s="480"/>
      <c r="E16" s="480"/>
      <c r="F16" s="480"/>
      <c r="G16" s="333"/>
    </row>
    <row r="17" spans="1:7" ht="15.75" customHeight="1">
      <c r="A17" s="351"/>
      <c r="B17" s="346" t="s">
        <v>249</v>
      </c>
      <c r="C17" s="346" t="s">
        <v>247</v>
      </c>
      <c r="D17" s="347">
        <v>15</v>
      </c>
      <c r="E17" s="352">
        <v>250</v>
      </c>
      <c r="F17" s="349">
        <f>D17*E17</f>
        <v>3750</v>
      </c>
      <c r="G17" s="333"/>
    </row>
    <row r="18" spans="1:7" ht="15.75" customHeight="1">
      <c r="A18" s="345"/>
      <c r="B18" s="541" t="s">
        <v>92</v>
      </c>
      <c r="C18" s="480"/>
      <c r="D18" s="480"/>
      <c r="E18" s="480"/>
      <c r="F18" s="353">
        <f>SUM(F17)</f>
        <v>3750</v>
      </c>
      <c r="G18" s="333"/>
    </row>
    <row r="19" spans="1:7" ht="15.75" customHeight="1">
      <c r="A19" s="342"/>
      <c r="B19" s="542" t="s">
        <v>16</v>
      </c>
      <c r="C19" s="480"/>
      <c r="D19" s="480"/>
      <c r="E19" s="480"/>
      <c r="F19" s="480"/>
      <c r="G19" s="333"/>
    </row>
    <row r="20" spans="1:7" ht="15.75" customHeight="1">
      <c r="A20" s="351"/>
      <c r="B20" s="346" t="s">
        <v>249</v>
      </c>
      <c r="C20" s="346" t="s">
        <v>247</v>
      </c>
      <c r="D20" s="347">
        <v>15</v>
      </c>
      <c r="E20" s="352">
        <v>250</v>
      </c>
      <c r="F20" s="349">
        <f>D20*E20</f>
        <v>3750</v>
      </c>
      <c r="G20" s="333"/>
    </row>
    <row r="21" spans="1:7" ht="15.75" customHeight="1">
      <c r="A21" s="342"/>
      <c r="B21" s="543" t="s">
        <v>92</v>
      </c>
      <c r="C21" s="480"/>
      <c r="D21" s="480"/>
      <c r="E21" s="480"/>
      <c r="F21" s="350">
        <f>SUM(F20)</f>
        <v>3750</v>
      </c>
      <c r="G21" s="333"/>
    </row>
    <row r="22" spans="1:7" ht="15.75" customHeight="1">
      <c r="A22" s="342"/>
      <c r="B22" s="542" t="s">
        <v>19</v>
      </c>
      <c r="C22" s="480"/>
      <c r="D22" s="480"/>
      <c r="E22" s="480"/>
      <c r="F22" s="480"/>
      <c r="G22" s="333"/>
    </row>
    <row r="23" spans="1:7" ht="15.75" customHeight="1">
      <c r="A23" s="345"/>
      <c r="B23" s="346" t="s">
        <v>249</v>
      </c>
      <c r="C23" s="354" t="s">
        <v>247</v>
      </c>
      <c r="D23" s="347">
        <v>20</v>
      </c>
      <c r="E23" s="352">
        <v>250</v>
      </c>
      <c r="F23" s="349">
        <f>D23*E23</f>
        <v>5000</v>
      </c>
      <c r="G23" s="333"/>
    </row>
    <row r="24" spans="1:7" ht="15.75" customHeight="1">
      <c r="A24" s="342"/>
      <c r="B24" s="543" t="s">
        <v>92</v>
      </c>
      <c r="C24" s="480"/>
      <c r="D24" s="480"/>
      <c r="E24" s="480"/>
      <c r="F24" s="350">
        <f>SUM(F23)</f>
        <v>5000</v>
      </c>
      <c r="G24" s="333"/>
    </row>
    <row r="25" spans="1:7" ht="15.75" customHeight="1">
      <c r="A25" s="345"/>
      <c r="B25" s="539" t="s">
        <v>17</v>
      </c>
      <c r="C25" s="480"/>
      <c r="D25" s="480"/>
      <c r="E25" s="480"/>
      <c r="F25" s="480"/>
      <c r="G25" s="333"/>
    </row>
    <row r="26" spans="1:7" ht="15.75" customHeight="1">
      <c r="A26" s="345"/>
      <c r="B26" s="346" t="s">
        <v>249</v>
      </c>
      <c r="C26" s="346" t="s">
        <v>247</v>
      </c>
      <c r="D26" s="347">
        <v>20</v>
      </c>
      <c r="E26" s="348">
        <v>250</v>
      </c>
      <c r="F26" s="349">
        <f>D26*E26</f>
        <v>5000</v>
      </c>
      <c r="G26" s="333"/>
    </row>
    <row r="27" spans="1:7" ht="15.75" customHeight="1">
      <c r="A27" s="342"/>
      <c r="B27" s="541" t="s">
        <v>92</v>
      </c>
      <c r="C27" s="480"/>
      <c r="D27" s="480"/>
      <c r="E27" s="480"/>
      <c r="F27" s="353">
        <f>SUM(F26)</f>
        <v>5000</v>
      </c>
      <c r="G27" s="333"/>
    </row>
    <row r="28" spans="1:7" ht="15.75" customHeight="1">
      <c r="A28" s="342"/>
      <c r="B28" s="542" t="s">
        <v>18</v>
      </c>
      <c r="C28" s="480"/>
      <c r="D28" s="480"/>
      <c r="E28" s="480"/>
      <c r="F28" s="480"/>
      <c r="G28" s="333"/>
    </row>
    <row r="29" spans="1:7" ht="15.75" customHeight="1">
      <c r="A29" s="342"/>
      <c r="B29" s="346" t="s">
        <v>249</v>
      </c>
      <c r="C29" s="355" t="s">
        <v>247</v>
      </c>
      <c r="D29" s="356">
        <v>20</v>
      </c>
      <c r="E29" s="357">
        <v>250</v>
      </c>
      <c r="F29" s="358">
        <f>D29*E29</f>
        <v>5000</v>
      </c>
      <c r="G29" s="333"/>
    </row>
    <row r="30" spans="1:7" ht="15.75" customHeight="1">
      <c r="A30" s="342"/>
      <c r="B30" s="543" t="s">
        <v>92</v>
      </c>
      <c r="C30" s="480"/>
      <c r="D30" s="480"/>
      <c r="E30" s="480"/>
      <c r="F30" s="350">
        <f>SUM(F29)</f>
        <v>5000</v>
      </c>
      <c r="G30" s="333"/>
    </row>
    <row r="31" spans="1:7" ht="13">
      <c r="A31" s="338"/>
      <c r="B31" s="545" t="s">
        <v>250</v>
      </c>
      <c r="C31" s="480"/>
      <c r="D31" s="480"/>
      <c r="E31" s="480"/>
      <c r="F31" s="359">
        <f>SUM(F15,F18,F21,F24,F27,F30)</f>
        <v>30000</v>
      </c>
      <c r="G31" s="333"/>
    </row>
    <row r="32" spans="1:7" ht="15.75" customHeight="1">
      <c r="A32" s="338"/>
      <c r="B32" s="339"/>
      <c r="C32" s="339"/>
      <c r="D32" s="340"/>
      <c r="E32" s="341"/>
      <c r="F32" s="339"/>
      <c r="G32" s="333"/>
    </row>
    <row r="33" spans="1:7" ht="15.75" customHeight="1">
      <c r="A33" s="338"/>
      <c r="B33" s="546" t="s">
        <v>251</v>
      </c>
      <c r="C33" s="480"/>
      <c r="D33" s="480"/>
      <c r="E33" s="480"/>
      <c r="F33" s="480"/>
      <c r="G33" s="333"/>
    </row>
    <row r="34" spans="1:7" ht="15.75" customHeight="1">
      <c r="A34" s="338"/>
      <c r="B34" s="360" t="s">
        <v>88</v>
      </c>
      <c r="C34" s="361" t="s">
        <v>89</v>
      </c>
      <c r="D34" s="361" t="s">
        <v>90</v>
      </c>
      <c r="E34" s="362" t="s">
        <v>91</v>
      </c>
      <c r="F34" s="363" t="s">
        <v>92</v>
      </c>
      <c r="G34" s="333"/>
    </row>
    <row r="35" spans="1:7" ht="15.75" customHeight="1">
      <c r="A35" s="338"/>
      <c r="B35" s="542" t="s">
        <v>252</v>
      </c>
      <c r="C35" s="480"/>
      <c r="D35" s="480"/>
      <c r="E35" s="480"/>
      <c r="F35" s="480"/>
      <c r="G35" s="333"/>
    </row>
    <row r="36" spans="1:7" ht="14">
      <c r="A36" s="338"/>
      <c r="B36" s="364" t="s">
        <v>253</v>
      </c>
      <c r="C36" s="364" t="s">
        <v>254</v>
      </c>
      <c r="D36" s="356">
        <v>1</v>
      </c>
      <c r="E36" s="357">
        <v>15000</v>
      </c>
      <c r="F36" s="358">
        <f>D36*E36</f>
        <v>15000</v>
      </c>
      <c r="G36" s="333"/>
    </row>
    <row r="37" spans="1:7" ht="15.75" customHeight="1">
      <c r="A37" s="338"/>
      <c r="B37" s="543" t="s">
        <v>92</v>
      </c>
      <c r="C37" s="480"/>
      <c r="D37" s="480"/>
      <c r="E37" s="480"/>
      <c r="F37" s="365">
        <f t="shared" ref="F37:F38" si="1">SUM(F36)</f>
        <v>15000</v>
      </c>
      <c r="G37" s="333"/>
    </row>
    <row r="38" spans="1:7" ht="13">
      <c r="A38" s="338"/>
      <c r="B38" s="544" t="s">
        <v>255</v>
      </c>
      <c r="C38" s="480"/>
      <c r="D38" s="480"/>
      <c r="E38" s="480"/>
      <c r="F38" s="366">
        <f t="shared" si="1"/>
        <v>15000</v>
      </c>
      <c r="G38" s="333"/>
    </row>
    <row r="39" spans="1:7" ht="15.75" customHeight="1">
      <c r="A39" s="338"/>
      <c r="B39" s="339"/>
      <c r="C39" s="339"/>
      <c r="D39" s="340"/>
      <c r="E39" s="341"/>
      <c r="F39" s="339"/>
      <c r="G39" s="333"/>
    </row>
    <row r="40" spans="1:7" ht="15.75" customHeight="1">
      <c r="A40" s="342"/>
      <c r="B40" s="538" t="s">
        <v>256</v>
      </c>
      <c r="C40" s="480"/>
      <c r="D40" s="480"/>
      <c r="E40" s="480"/>
      <c r="F40" s="480"/>
      <c r="G40" s="333"/>
    </row>
    <row r="41" spans="1:7" ht="15.75" customHeight="1">
      <c r="A41" s="367"/>
      <c r="B41" s="344" t="s">
        <v>88</v>
      </c>
      <c r="C41" s="344" t="s">
        <v>89</v>
      </c>
      <c r="D41" s="344" t="s">
        <v>90</v>
      </c>
      <c r="E41" s="335" t="s">
        <v>91</v>
      </c>
      <c r="F41" s="344" t="s">
        <v>92</v>
      </c>
      <c r="G41" s="333"/>
    </row>
    <row r="42" spans="1:7" ht="15.75" customHeight="1">
      <c r="A42" s="342"/>
      <c r="B42" s="539" t="s">
        <v>257</v>
      </c>
      <c r="C42" s="480"/>
      <c r="D42" s="480"/>
      <c r="E42" s="480"/>
      <c r="F42" s="480"/>
      <c r="G42" s="333"/>
    </row>
    <row r="43" spans="1:7" ht="15.75" customHeight="1">
      <c r="A43" s="351"/>
      <c r="B43" s="346" t="s">
        <v>258</v>
      </c>
      <c r="C43" s="346" t="s">
        <v>259</v>
      </c>
      <c r="D43" s="347">
        <v>5</v>
      </c>
      <c r="E43" s="368">
        <v>1000</v>
      </c>
      <c r="F43" s="349">
        <f>D43*E43</f>
        <v>5000</v>
      </c>
      <c r="G43" s="333"/>
    </row>
    <row r="44" spans="1:7" ht="15.75" customHeight="1">
      <c r="A44" s="334"/>
      <c r="B44" s="541" t="s">
        <v>92</v>
      </c>
      <c r="C44" s="480"/>
      <c r="D44" s="480"/>
      <c r="E44" s="480"/>
      <c r="F44" s="369">
        <f t="shared" ref="F44:F45" si="2">SUM(F43)</f>
        <v>5000</v>
      </c>
      <c r="G44" s="333"/>
    </row>
    <row r="45" spans="1:7" ht="15.75" customHeight="1">
      <c r="A45" s="337"/>
      <c r="B45" s="545" t="s">
        <v>260</v>
      </c>
      <c r="C45" s="480"/>
      <c r="D45" s="480"/>
      <c r="E45" s="480"/>
      <c r="F45" s="359">
        <f t="shared" si="2"/>
        <v>5000</v>
      </c>
      <c r="G45" s="333"/>
    </row>
    <row r="46" spans="1:7" ht="15.75" customHeight="1">
      <c r="A46" s="370"/>
      <c r="B46" s="371"/>
      <c r="C46" s="371"/>
      <c r="D46" s="372"/>
      <c r="E46" s="373"/>
      <c r="F46" s="371"/>
      <c r="G46" s="333"/>
    </row>
    <row r="47" spans="1:7" ht="11.25" customHeight="1">
      <c r="A47" s="333"/>
      <c r="B47" s="333"/>
      <c r="C47" s="333"/>
      <c r="D47" s="374"/>
      <c r="E47" s="375"/>
      <c r="F47" s="333"/>
      <c r="G47" s="333"/>
    </row>
  </sheetData>
  <mergeCells count="34">
    <mergeCell ref="B38:E38"/>
    <mergeCell ref="B40:F40"/>
    <mergeCell ref="B42:F42"/>
    <mergeCell ref="B44:E44"/>
    <mergeCell ref="B45:E45"/>
    <mergeCell ref="B19:F19"/>
    <mergeCell ref="B21:E21"/>
    <mergeCell ref="B22:F22"/>
    <mergeCell ref="B24:E24"/>
    <mergeCell ref="B37:E37"/>
    <mergeCell ref="B25:F25"/>
    <mergeCell ref="B27:E27"/>
    <mergeCell ref="B28:F28"/>
    <mergeCell ref="B30:E30"/>
    <mergeCell ref="B31:E31"/>
    <mergeCell ref="B33:F33"/>
    <mergeCell ref="B35:F35"/>
    <mergeCell ref="B10:F10"/>
    <mergeCell ref="B12:F12"/>
    <mergeCell ref="B15:E15"/>
    <mergeCell ref="B16:F16"/>
    <mergeCell ref="B18:E18"/>
    <mergeCell ref="E6:F6"/>
    <mergeCell ref="B6:D6"/>
    <mergeCell ref="B7:D7"/>
    <mergeCell ref="E7:F7"/>
    <mergeCell ref="B8:D8"/>
    <mergeCell ref="E8:F8"/>
    <mergeCell ref="B2:F2"/>
    <mergeCell ref="B3:F3"/>
    <mergeCell ref="B4:D4"/>
    <mergeCell ref="E4:F4"/>
    <mergeCell ref="B5:D5"/>
    <mergeCell ref="E5:F5"/>
  </mergeCells>
  <printOptions horizontalCentered="1" gridLines="1"/>
  <pageMargins left="0.7" right="0.7" top="0.75" bottom="0.75" header="0" footer="0"/>
  <pageSetup paperSize="9" fitToHeight="0" pageOrder="overThenDown" orientation="portrait" cellComments="atEnd"/>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pageSetUpPr fitToPage="1"/>
  </sheetPr>
  <dimension ref="A1:G22"/>
  <sheetViews>
    <sheetView workbookViewId="0"/>
  </sheetViews>
  <sheetFormatPr baseColWidth="10" defaultColWidth="14.5" defaultRowHeight="15" customHeight="1"/>
  <cols>
    <col min="1" max="1" width="2.33203125" customWidth="1"/>
    <col min="2" max="2" width="31.6640625" customWidth="1"/>
    <col min="3" max="3" width="20.83203125" customWidth="1"/>
    <col min="4" max="5" width="14.5" customWidth="1"/>
    <col min="6" max="6" width="24.5" customWidth="1"/>
    <col min="7" max="7" width="2.33203125" customWidth="1"/>
  </cols>
  <sheetData>
    <row r="1" spans="1:7" ht="11.25" customHeight="1">
      <c r="A1" s="218"/>
      <c r="B1" s="218"/>
      <c r="C1" s="218"/>
      <c r="D1" s="218"/>
      <c r="E1" s="218"/>
      <c r="F1" s="218"/>
      <c r="G1" s="219"/>
    </row>
    <row r="2" spans="1:7" ht="33" customHeight="1">
      <c r="A2" s="218"/>
      <c r="B2" s="475" t="s">
        <v>261</v>
      </c>
      <c r="C2" s="464"/>
      <c r="D2" s="464"/>
      <c r="E2" s="464"/>
      <c r="F2" s="465"/>
      <c r="G2" s="219"/>
    </row>
    <row r="3" spans="1:7" ht="15.75" customHeight="1">
      <c r="A3" s="220"/>
      <c r="B3" s="476" t="s">
        <v>82</v>
      </c>
      <c r="C3" s="477"/>
      <c r="D3" s="477"/>
      <c r="E3" s="477"/>
      <c r="F3" s="478"/>
      <c r="G3" s="219"/>
    </row>
    <row r="4" spans="1:7" ht="15.75" customHeight="1">
      <c r="A4" s="218"/>
      <c r="B4" s="479" t="s">
        <v>83</v>
      </c>
      <c r="C4" s="480"/>
      <c r="D4" s="480"/>
      <c r="E4" s="481" t="s">
        <v>84</v>
      </c>
      <c r="F4" s="480"/>
      <c r="G4" s="219"/>
    </row>
    <row r="5" spans="1:7" ht="21" customHeight="1">
      <c r="A5" s="221"/>
      <c r="B5" s="610" t="s">
        <v>342</v>
      </c>
      <c r="C5" s="608"/>
      <c r="D5" s="609"/>
      <c r="E5" s="485">
        <f>F13</f>
        <v>5000</v>
      </c>
      <c r="F5" s="486"/>
      <c r="G5" s="219"/>
    </row>
    <row r="6" spans="1:7" ht="15.75" customHeight="1">
      <c r="A6" s="221"/>
      <c r="B6" s="526" t="s">
        <v>262</v>
      </c>
      <c r="C6" s="480"/>
      <c r="D6" s="480"/>
      <c r="E6" s="547">
        <f>F20</f>
        <v>5000</v>
      </c>
      <c r="F6" s="480"/>
      <c r="G6" s="219"/>
    </row>
    <row r="7" spans="1:7" ht="15.75" customHeight="1">
      <c r="A7" s="222"/>
      <c r="B7" s="497" t="s">
        <v>86</v>
      </c>
      <c r="C7" s="498"/>
      <c r="D7" s="499"/>
      <c r="E7" s="500">
        <f>SUM(E5:F6)</f>
        <v>10000</v>
      </c>
      <c r="F7" s="499"/>
      <c r="G7" s="219"/>
    </row>
    <row r="8" spans="1:7" ht="15.75" customHeight="1">
      <c r="A8" s="223"/>
      <c r="B8" s="224"/>
      <c r="C8" s="224"/>
      <c r="D8" s="224"/>
      <c r="E8" s="224"/>
      <c r="F8" s="224"/>
      <c r="G8" s="219"/>
    </row>
    <row r="9" spans="1:7" ht="15.75" customHeight="1">
      <c r="A9" s="225"/>
      <c r="B9" s="501" t="s">
        <v>263</v>
      </c>
      <c r="C9" s="502"/>
      <c r="D9" s="502"/>
      <c r="E9" s="502"/>
      <c r="F9" s="503"/>
      <c r="G9" s="219"/>
    </row>
    <row r="10" spans="1:7" ht="15.75" customHeight="1">
      <c r="A10" s="226"/>
      <c r="B10" s="227" t="s">
        <v>88</v>
      </c>
      <c r="C10" s="228" t="s">
        <v>89</v>
      </c>
      <c r="D10" s="228" t="s">
        <v>90</v>
      </c>
      <c r="E10" s="228" t="s">
        <v>91</v>
      </c>
      <c r="F10" s="229" t="s">
        <v>92</v>
      </c>
      <c r="G10" s="219"/>
    </row>
    <row r="11" spans="1:7" ht="15.75" customHeight="1">
      <c r="A11" s="225"/>
      <c r="B11" s="504"/>
      <c r="C11" s="505"/>
      <c r="D11" s="505"/>
      <c r="E11" s="505"/>
      <c r="F11" s="506"/>
      <c r="G11" s="219"/>
    </row>
    <row r="12" spans="1:7" ht="15.75" customHeight="1">
      <c r="A12" s="230"/>
      <c r="B12" s="376" t="s">
        <v>264</v>
      </c>
      <c r="C12" s="377" t="s">
        <v>265</v>
      </c>
      <c r="D12" s="378">
        <v>5</v>
      </c>
      <c r="E12" s="379">
        <v>1000</v>
      </c>
      <c r="F12" s="380">
        <f>D12*E12</f>
        <v>5000</v>
      </c>
      <c r="G12" s="219"/>
    </row>
    <row r="13" spans="1:7" ht="15.75" customHeight="1">
      <c r="A13" s="225"/>
      <c r="B13" s="518" t="s">
        <v>92</v>
      </c>
      <c r="C13" s="490"/>
      <c r="D13" s="490"/>
      <c r="E13" s="491"/>
      <c r="F13" s="239">
        <f t="shared" ref="F13:F14" si="0">SUM(F12)</f>
        <v>5000</v>
      </c>
      <c r="G13" s="219"/>
    </row>
    <row r="14" spans="1:7" ht="15.75" customHeight="1">
      <c r="A14" s="223"/>
      <c r="B14" s="507" t="s">
        <v>94</v>
      </c>
      <c r="C14" s="508"/>
      <c r="D14" s="508"/>
      <c r="E14" s="509"/>
      <c r="F14" s="240">
        <f t="shared" si="0"/>
        <v>5000</v>
      </c>
      <c r="G14" s="219"/>
    </row>
    <row r="15" spans="1:7" ht="15.75" customHeight="1">
      <c r="A15" s="254"/>
      <c r="B15" s="255"/>
      <c r="C15" s="255"/>
      <c r="D15" s="255"/>
      <c r="E15" s="255"/>
      <c r="F15" s="255"/>
      <c r="G15" s="219"/>
    </row>
    <row r="16" spans="1:7" ht="17.25" customHeight="1">
      <c r="A16" s="219"/>
      <c r="B16" s="548" t="s">
        <v>262</v>
      </c>
      <c r="C16" s="480"/>
      <c r="D16" s="480"/>
      <c r="E16" s="480"/>
      <c r="F16" s="480"/>
      <c r="G16" s="219"/>
    </row>
    <row r="17" spans="1:7" ht="17.25" customHeight="1">
      <c r="A17" s="219"/>
      <c r="B17" s="242" t="s">
        <v>88</v>
      </c>
      <c r="C17" s="243" t="s">
        <v>89</v>
      </c>
      <c r="D17" s="243" t="s">
        <v>90</v>
      </c>
      <c r="E17" s="243" t="s">
        <v>91</v>
      </c>
      <c r="F17" s="244" t="s">
        <v>92</v>
      </c>
      <c r="G17" s="219"/>
    </row>
    <row r="18" spans="1:7" ht="16.5" customHeight="1">
      <c r="A18" s="219"/>
      <c r="B18" s="513"/>
      <c r="C18" s="490"/>
      <c r="D18" s="490"/>
      <c r="E18" s="490"/>
      <c r="F18" s="514"/>
      <c r="G18" s="219"/>
    </row>
    <row r="19" spans="1:7" ht="15.75" customHeight="1">
      <c r="A19" s="219"/>
      <c r="B19" s="381" t="s">
        <v>266</v>
      </c>
      <c r="C19" s="382"/>
      <c r="D19" s="382"/>
      <c r="E19" s="383">
        <v>5000</v>
      </c>
      <c r="F19" s="384">
        <f>E19</f>
        <v>5000</v>
      </c>
      <c r="G19" s="219"/>
    </row>
    <row r="20" spans="1:7" ht="16.5" customHeight="1">
      <c r="A20" s="219"/>
      <c r="B20" s="515" t="s">
        <v>92</v>
      </c>
      <c r="C20" s="516"/>
      <c r="D20" s="516"/>
      <c r="E20" s="517"/>
      <c r="F20" s="239">
        <f t="shared" ref="F20:F21" si="1">SUM(F19)</f>
        <v>5000</v>
      </c>
      <c r="G20" s="219"/>
    </row>
    <row r="21" spans="1:7" ht="15" customHeight="1">
      <c r="A21" s="219"/>
      <c r="B21" s="507" t="s">
        <v>94</v>
      </c>
      <c r="C21" s="508"/>
      <c r="D21" s="508"/>
      <c r="E21" s="509"/>
      <c r="F21" s="240">
        <f t="shared" si="1"/>
        <v>5000</v>
      </c>
      <c r="G21" s="219"/>
    </row>
    <row r="22" spans="1:7" ht="11.25" customHeight="1">
      <c r="A22" s="219"/>
      <c r="B22" s="219"/>
      <c r="C22" s="219"/>
      <c r="D22" s="219"/>
      <c r="E22" s="219"/>
      <c r="F22" s="219"/>
      <c r="G22" s="219"/>
    </row>
  </sheetData>
  <mergeCells count="18">
    <mergeCell ref="E6:F6"/>
    <mergeCell ref="B16:F16"/>
    <mergeCell ref="B18:F18"/>
    <mergeCell ref="B20:E20"/>
    <mergeCell ref="B21:E21"/>
    <mergeCell ref="B6:D6"/>
    <mergeCell ref="B7:D7"/>
    <mergeCell ref="E7:F7"/>
    <mergeCell ref="B9:F9"/>
    <mergeCell ref="B11:F11"/>
    <mergeCell ref="B13:E13"/>
    <mergeCell ref="B14:E14"/>
    <mergeCell ref="B2:F2"/>
    <mergeCell ref="B3:F3"/>
    <mergeCell ref="B4:D4"/>
    <mergeCell ref="E4:F4"/>
    <mergeCell ref="B5:D5"/>
    <mergeCell ref="E5:F5"/>
  </mergeCells>
  <printOptions horizontalCentered="1" gridLines="1"/>
  <pageMargins left="0.7" right="0.7" top="0.75" bottom="0.75" header="0" footer="0"/>
  <pageSetup paperSize="9" fitToHeight="0" pageOrder="overThenDown" orientation="portrait" cellComments="atEnd"/>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pageSetUpPr fitToPage="1"/>
  </sheetPr>
  <dimension ref="A1:G32"/>
  <sheetViews>
    <sheetView workbookViewId="0">
      <selection activeCell="B10" sqref="B10:F10"/>
    </sheetView>
  </sheetViews>
  <sheetFormatPr baseColWidth="10" defaultColWidth="14.5" defaultRowHeight="15" customHeight="1"/>
  <cols>
    <col min="1" max="1" width="2.33203125" customWidth="1"/>
    <col min="2" max="2" width="56.5" customWidth="1"/>
    <col min="3" max="3" width="33.33203125" customWidth="1"/>
    <col min="4" max="4" width="12.5" customWidth="1"/>
    <col min="5" max="5" width="14.5" customWidth="1"/>
    <col min="6" max="6" width="24.5" customWidth="1"/>
    <col min="7" max="7" width="2.33203125" customWidth="1"/>
  </cols>
  <sheetData>
    <row r="1" spans="1:7" ht="11.25" customHeight="1">
      <c r="A1" s="218"/>
      <c r="B1" s="218"/>
      <c r="C1" s="218"/>
      <c r="D1" s="218"/>
      <c r="E1" s="218"/>
      <c r="F1" s="218"/>
      <c r="G1" s="219"/>
    </row>
    <row r="2" spans="1:7" ht="33" customHeight="1">
      <c r="A2" s="218"/>
      <c r="B2" s="475" t="s">
        <v>267</v>
      </c>
      <c r="C2" s="464"/>
      <c r="D2" s="464"/>
      <c r="E2" s="464"/>
      <c r="F2" s="465"/>
      <c r="G2" s="219"/>
    </row>
    <row r="3" spans="1:7" ht="15.75" customHeight="1">
      <c r="A3" s="220"/>
      <c r="B3" s="476" t="s">
        <v>82</v>
      </c>
      <c r="C3" s="477"/>
      <c r="D3" s="477"/>
      <c r="E3" s="477"/>
      <c r="F3" s="478"/>
      <c r="G3" s="219"/>
    </row>
    <row r="4" spans="1:7" ht="15.75" customHeight="1">
      <c r="A4" s="218"/>
      <c r="B4" s="479" t="s">
        <v>83</v>
      </c>
      <c r="C4" s="480"/>
      <c r="D4" s="480"/>
      <c r="E4" s="481" t="s">
        <v>84</v>
      </c>
      <c r="F4" s="480"/>
      <c r="G4" s="219"/>
    </row>
    <row r="5" spans="1:7" ht="15.75" customHeight="1">
      <c r="A5" s="221"/>
      <c r="B5" s="526" t="s">
        <v>268</v>
      </c>
      <c r="C5" s="480"/>
      <c r="D5" s="480"/>
      <c r="E5" s="549">
        <v>8000</v>
      </c>
      <c r="F5" s="480"/>
      <c r="G5" s="219"/>
    </row>
    <row r="6" spans="1:7" ht="15.75" customHeight="1">
      <c r="A6" s="221"/>
      <c r="B6" s="526" t="s">
        <v>269</v>
      </c>
      <c r="C6" s="480"/>
      <c r="D6" s="480"/>
      <c r="E6" s="550">
        <v>10000</v>
      </c>
      <c r="F6" s="486"/>
      <c r="G6" s="219"/>
    </row>
    <row r="7" spans="1:7" ht="15.75" customHeight="1">
      <c r="A7" s="221"/>
      <c r="B7" s="526" t="s">
        <v>61</v>
      </c>
      <c r="C7" s="480"/>
      <c r="D7" s="480"/>
      <c r="E7" s="551">
        <v>3500</v>
      </c>
      <c r="F7" s="488"/>
      <c r="G7" s="219"/>
    </row>
    <row r="8" spans="1:7" ht="15.75" customHeight="1">
      <c r="A8" s="222"/>
      <c r="B8" s="497" t="s">
        <v>86</v>
      </c>
      <c r="C8" s="498"/>
      <c r="D8" s="499"/>
      <c r="E8" s="500">
        <f>SUM(E5:F7)</f>
        <v>21500</v>
      </c>
      <c r="F8" s="499"/>
      <c r="G8" s="219"/>
    </row>
    <row r="9" spans="1:7" ht="15.75" customHeight="1">
      <c r="A9" s="223"/>
      <c r="B9" s="224"/>
      <c r="C9" s="224"/>
      <c r="D9" s="224"/>
      <c r="E9" s="224"/>
      <c r="F9" s="224"/>
      <c r="G9" s="219"/>
    </row>
    <row r="10" spans="1:7" ht="15.75" customHeight="1">
      <c r="A10" s="225"/>
      <c r="B10" s="510" t="s">
        <v>270</v>
      </c>
      <c r="C10" s="511"/>
      <c r="D10" s="511"/>
      <c r="E10" s="511"/>
      <c r="F10" s="512"/>
      <c r="G10" s="219"/>
    </row>
    <row r="11" spans="1:7" ht="15.75" customHeight="1">
      <c r="A11" s="225"/>
      <c r="B11" s="385" t="s">
        <v>88</v>
      </c>
      <c r="C11" s="386" t="s">
        <v>89</v>
      </c>
      <c r="D11" s="386" t="s">
        <v>90</v>
      </c>
      <c r="E11" s="386" t="s">
        <v>91</v>
      </c>
      <c r="F11" s="387" t="s">
        <v>92</v>
      </c>
      <c r="G11" s="219"/>
    </row>
    <row r="12" spans="1:7" ht="15.75" customHeight="1">
      <c r="A12" s="225"/>
      <c r="B12" s="552" t="s">
        <v>271</v>
      </c>
      <c r="C12" s="480"/>
      <c r="D12" s="480"/>
      <c r="E12" s="480"/>
      <c r="F12" s="553"/>
      <c r="G12" s="219"/>
    </row>
    <row r="13" spans="1:7" ht="15.75" customHeight="1">
      <c r="A13" s="225"/>
      <c r="B13" s="388" t="s">
        <v>272</v>
      </c>
      <c r="C13" s="388" t="s">
        <v>273</v>
      </c>
      <c r="D13" s="389">
        <v>5</v>
      </c>
      <c r="E13" s="390">
        <v>1600</v>
      </c>
      <c r="F13" s="391">
        <f>D13*E13</f>
        <v>8000</v>
      </c>
      <c r="G13" s="219"/>
    </row>
    <row r="14" spans="1:7" ht="15.75" customHeight="1">
      <c r="A14" s="225"/>
      <c r="B14" s="556" t="s">
        <v>92</v>
      </c>
      <c r="C14" s="483"/>
      <c r="D14" s="483"/>
      <c r="E14" s="555"/>
      <c r="F14" s="392">
        <f>SUM(F13)</f>
        <v>8000</v>
      </c>
      <c r="G14" s="219"/>
    </row>
    <row r="15" spans="1:7" ht="15.75" customHeight="1">
      <c r="A15" s="225"/>
      <c r="B15" s="559" t="s">
        <v>94</v>
      </c>
      <c r="C15" s="480"/>
      <c r="D15" s="480"/>
      <c r="E15" s="553"/>
      <c r="F15" s="393">
        <f>SUM(F14)</f>
        <v>8000</v>
      </c>
      <c r="G15" s="219"/>
    </row>
    <row r="16" spans="1:7" ht="15.75" customHeight="1">
      <c r="A16" s="225"/>
      <c r="B16" s="394"/>
      <c r="C16" s="394"/>
      <c r="D16" s="394"/>
      <c r="E16" s="394"/>
      <c r="F16" s="395"/>
      <c r="G16" s="219"/>
    </row>
    <row r="17" spans="1:7" ht="15.75" customHeight="1">
      <c r="A17" s="225"/>
      <c r="B17" s="560" t="s">
        <v>274</v>
      </c>
      <c r="C17" s="511"/>
      <c r="D17" s="511"/>
      <c r="E17" s="511"/>
      <c r="F17" s="512"/>
      <c r="G17" s="219"/>
    </row>
    <row r="18" spans="1:7" ht="15.75" customHeight="1">
      <c r="A18" s="225"/>
      <c r="B18" s="385" t="s">
        <v>88</v>
      </c>
      <c r="C18" s="386" t="s">
        <v>89</v>
      </c>
      <c r="D18" s="386" t="s">
        <v>90</v>
      </c>
      <c r="E18" s="386" t="s">
        <v>91</v>
      </c>
      <c r="F18" s="396" t="s">
        <v>92</v>
      </c>
      <c r="G18" s="219"/>
    </row>
    <row r="19" spans="1:7" ht="15.75" customHeight="1">
      <c r="A19" s="225"/>
      <c r="B19" s="554" t="s">
        <v>275</v>
      </c>
      <c r="C19" s="483"/>
      <c r="D19" s="483"/>
      <c r="E19" s="483"/>
      <c r="F19" s="555"/>
      <c r="G19" s="219"/>
    </row>
    <row r="20" spans="1:7" ht="15.75" customHeight="1">
      <c r="A20" s="225"/>
      <c r="B20" s="397" t="s">
        <v>276</v>
      </c>
      <c r="C20" s="398" t="s">
        <v>273</v>
      </c>
      <c r="D20" s="398">
        <v>25</v>
      </c>
      <c r="E20" s="399">
        <v>200</v>
      </c>
      <c r="F20" s="391">
        <f t="shared" ref="F20:F21" si="0">D20*E20</f>
        <v>5000</v>
      </c>
      <c r="G20" s="219"/>
    </row>
    <row r="21" spans="1:7" ht="15.75" customHeight="1">
      <c r="A21" s="225"/>
      <c r="B21" s="397" t="s">
        <v>277</v>
      </c>
      <c r="C21" s="398" t="s">
        <v>273</v>
      </c>
      <c r="D21" s="398">
        <v>1</v>
      </c>
      <c r="E21" s="399">
        <v>5000</v>
      </c>
      <c r="F21" s="391">
        <f t="shared" si="0"/>
        <v>5000</v>
      </c>
      <c r="G21" s="219"/>
    </row>
    <row r="22" spans="1:7" ht="15.75" customHeight="1">
      <c r="A22" s="225"/>
      <c r="B22" s="556" t="s">
        <v>92</v>
      </c>
      <c r="C22" s="483"/>
      <c r="D22" s="483"/>
      <c r="E22" s="555"/>
      <c r="F22" s="392">
        <f>SUM(F20:F21)</f>
        <v>10000</v>
      </c>
      <c r="G22" s="219"/>
    </row>
    <row r="23" spans="1:7" ht="15.75" customHeight="1">
      <c r="A23" s="225"/>
      <c r="B23" s="557" t="s">
        <v>94</v>
      </c>
      <c r="C23" s="524"/>
      <c r="D23" s="524"/>
      <c r="E23" s="558"/>
      <c r="F23" s="400">
        <f>SUM(F22)</f>
        <v>10000</v>
      </c>
      <c r="G23" s="219"/>
    </row>
    <row r="24" spans="1:7" ht="15.75" customHeight="1">
      <c r="A24" s="225"/>
      <c r="B24" s="394"/>
      <c r="C24" s="394"/>
      <c r="D24" s="394"/>
      <c r="E24" s="394"/>
      <c r="F24" s="395"/>
      <c r="G24" s="219"/>
    </row>
    <row r="25" spans="1:7" ht="15.75" customHeight="1">
      <c r="A25" s="225"/>
      <c r="B25" s="560" t="s">
        <v>278</v>
      </c>
      <c r="C25" s="511"/>
      <c r="D25" s="511"/>
      <c r="E25" s="511"/>
      <c r="F25" s="512"/>
      <c r="G25" s="219"/>
    </row>
    <row r="26" spans="1:7" ht="15.75" customHeight="1">
      <c r="A26" s="225"/>
      <c r="B26" s="385" t="s">
        <v>88</v>
      </c>
      <c r="C26" s="386" t="s">
        <v>89</v>
      </c>
      <c r="D26" s="386" t="s">
        <v>90</v>
      </c>
      <c r="E26" s="386" t="s">
        <v>91</v>
      </c>
      <c r="F26" s="396" t="s">
        <v>92</v>
      </c>
      <c r="G26" s="219"/>
    </row>
    <row r="27" spans="1:7" ht="15.75" customHeight="1">
      <c r="A27" s="225"/>
      <c r="B27" s="554" t="s">
        <v>72</v>
      </c>
      <c r="C27" s="483"/>
      <c r="D27" s="483"/>
      <c r="E27" s="483"/>
      <c r="F27" s="555"/>
      <c r="G27" s="219"/>
    </row>
    <row r="28" spans="1:7" ht="24" customHeight="1">
      <c r="A28" s="225"/>
      <c r="B28" s="401" t="s">
        <v>279</v>
      </c>
      <c r="C28" s="402" t="s">
        <v>280</v>
      </c>
      <c r="D28" s="398">
        <v>1</v>
      </c>
      <c r="E28" s="399">
        <v>500</v>
      </c>
      <c r="F28" s="391">
        <v>500</v>
      </c>
      <c r="G28" s="219"/>
    </row>
    <row r="29" spans="1:7" ht="24" customHeight="1">
      <c r="A29" s="225"/>
      <c r="B29" s="401" t="s">
        <v>281</v>
      </c>
      <c r="C29" s="402" t="s">
        <v>282</v>
      </c>
      <c r="D29" s="398">
        <v>1</v>
      </c>
      <c r="E29" s="399">
        <v>3000</v>
      </c>
      <c r="F29" s="391">
        <v>3000</v>
      </c>
      <c r="G29" s="219"/>
    </row>
    <row r="30" spans="1:7" ht="15.75" customHeight="1">
      <c r="A30" s="225"/>
      <c r="B30" s="556" t="s">
        <v>92</v>
      </c>
      <c r="C30" s="483"/>
      <c r="D30" s="483"/>
      <c r="E30" s="555"/>
      <c r="F30" s="392">
        <f>SUM(F28:F29)</f>
        <v>3500</v>
      </c>
      <c r="G30" s="219"/>
    </row>
    <row r="31" spans="1:7" ht="15.75" customHeight="1">
      <c r="A31" s="225"/>
      <c r="B31" s="557" t="s">
        <v>94</v>
      </c>
      <c r="C31" s="524"/>
      <c r="D31" s="524"/>
      <c r="E31" s="558"/>
      <c r="F31" s="400">
        <f>SUM(F30)</f>
        <v>3500</v>
      </c>
      <c r="G31" s="219"/>
    </row>
    <row r="32" spans="1:7" ht="11.25" customHeight="1">
      <c r="A32" s="219"/>
      <c r="B32" s="219"/>
      <c r="C32" s="219"/>
      <c r="D32" s="219"/>
      <c r="E32" s="219"/>
      <c r="F32" s="219"/>
      <c r="G32" s="219"/>
    </row>
  </sheetData>
  <mergeCells count="24">
    <mergeCell ref="B10:F10"/>
    <mergeCell ref="B12:F12"/>
    <mergeCell ref="B27:F27"/>
    <mergeCell ref="B30:E30"/>
    <mergeCell ref="B31:E31"/>
    <mergeCell ref="B14:E14"/>
    <mergeCell ref="B15:E15"/>
    <mergeCell ref="B17:F17"/>
    <mergeCell ref="B19:F19"/>
    <mergeCell ref="B22:E22"/>
    <mergeCell ref="B23:E23"/>
    <mergeCell ref="B25:F25"/>
    <mergeCell ref="E6:F6"/>
    <mergeCell ref="B6:D6"/>
    <mergeCell ref="B7:D7"/>
    <mergeCell ref="E7:F7"/>
    <mergeCell ref="B8:D8"/>
    <mergeCell ref="E8:F8"/>
    <mergeCell ref="B2:F2"/>
    <mergeCell ref="B3:F3"/>
    <mergeCell ref="B4:D4"/>
    <mergeCell ref="E4:F4"/>
    <mergeCell ref="B5:D5"/>
    <mergeCell ref="E5:F5"/>
  </mergeCells>
  <printOptions horizontalCentered="1" gridLines="1"/>
  <pageMargins left="0.7" right="0.7" top="0.75" bottom="0.75" header="0" footer="0"/>
  <pageSetup paperSize="9" fitToHeight="0" pageOrder="overThenDown" orientation="portrait" cellComments="atEnd"/>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pageSetUpPr fitToPage="1"/>
  </sheetPr>
  <dimension ref="A1:G40"/>
  <sheetViews>
    <sheetView topLeftCell="A21" workbookViewId="0"/>
  </sheetViews>
  <sheetFormatPr baseColWidth="10" defaultColWidth="14.5" defaultRowHeight="15" customHeight="1"/>
  <cols>
    <col min="1" max="1" width="2.33203125" customWidth="1"/>
    <col min="2" max="2" width="31.6640625" customWidth="1"/>
    <col min="3" max="3" width="20.83203125" customWidth="1"/>
    <col min="4" max="5" width="14.5" customWidth="1"/>
    <col min="6" max="6" width="24.5" customWidth="1"/>
    <col min="7" max="7" width="2.33203125" customWidth="1"/>
  </cols>
  <sheetData>
    <row r="1" spans="1:7" ht="11.25" customHeight="1">
      <c r="A1" s="218"/>
      <c r="B1" s="218"/>
      <c r="C1" s="218"/>
      <c r="D1" s="218"/>
      <c r="E1" s="218"/>
      <c r="F1" s="218"/>
      <c r="G1" s="219"/>
    </row>
    <row r="2" spans="1:7" ht="33" customHeight="1">
      <c r="A2" s="218"/>
      <c r="B2" s="475" t="s">
        <v>283</v>
      </c>
      <c r="C2" s="464"/>
      <c r="D2" s="464"/>
      <c r="E2" s="464"/>
      <c r="F2" s="465"/>
      <c r="G2" s="219"/>
    </row>
    <row r="3" spans="1:7" ht="15.75" customHeight="1">
      <c r="A3" s="220"/>
      <c r="B3" s="476" t="s">
        <v>82</v>
      </c>
      <c r="C3" s="477"/>
      <c r="D3" s="477"/>
      <c r="E3" s="477"/>
      <c r="F3" s="478"/>
      <c r="G3" s="219"/>
    </row>
    <row r="4" spans="1:7" ht="15.75" customHeight="1">
      <c r="A4" s="218"/>
      <c r="B4" s="479" t="s">
        <v>83</v>
      </c>
      <c r="C4" s="480"/>
      <c r="D4" s="480"/>
      <c r="E4" s="481" t="s">
        <v>84</v>
      </c>
      <c r="F4" s="480"/>
      <c r="G4" s="219"/>
    </row>
    <row r="5" spans="1:7" ht="15.75" customHeight="1">
      <c r="A5" s="221"/>
      <c r="B5" s="482" t="s">
        <v>284</v>
      </c>
      <c r="C5" s="483"/>
      <c r="D5" s="484"/>
      <c r="E5" s="485">
        <f>F15</f>
        <v>2000</v>
      </c>
      <c r="F5" s="486"/>
      <c r="G5" s="219"/>
    </row>
    <row r="6" spans="1:7" ht="15.75" customHeight="1">
      <c r="A6" s="221"/>
      <c r="B6" s="489" t="str">
        <f>B17</f>
        <v>Webinar/Round Table Discussions</v>
      </c>
      <c r="C6" s="490"/>
      <c r="D6" s="491"/>
      <c r="E6" s="487">
        <f>F27</f>
        <v>8400</v>
      </c>
      <c r="F6" s="488"/>
      <c r="G6" s="219"/>
    </row>
    <row r="7" spans="1:7" ht="15.75" customHeight="1">
      <c r="A7" s="221"/>
      <c r="B7" s="492" t="str">
        <f>B29</f>
        <v>Operational Expenses</v>
      </c>
      <c r="C7" s="493"/>
      <c r="D7" s="494"/>
      <c r="E7" s="495">
        <f>F39</f>
        <v>8100</v>
      </c>
      <c r="F7" s="496"/>
      <c r="G7" s="219"/>
    </row>
    <row r="8" spans="1:7" ht="15.75" customHeight="1">
      <c r="A8" s="222"/>
      <c r="B8" s="497" t="s">
        <v>86</v>
      </c>
      <c r="C8" s="498"/>
      <c r="D8" s="499"/>
      <c r="E8" s="500">
        <f>SUM(E5:F7)</f>
        <v>18500</v>
      </c>
      <c r="F8" s="499"/>
      <c r="G8" s="219"/>
    </row>
    <row r="9" spans="1:7" ht="15.75" customHeight="1">
      <c r="A9" s="223"/>
      <c r="B9" s="224"/>
      <c r="C9" s="224"/>
      <c r="D9" s="224"/>
      <c r="E9" s="224"/>
      <c r="F9" s="224"/>
      <c r="G9" s="219"/>
    </row>
    <row r="10" spans="1:7" ht="15.75" customHeight="1">
      <c r="A10" s="225"/>
      <c r="B10" s="501" t="s">
        <v>285</v>
      </c>
      <c r="C10" s="502"/>
      <c r="D10" s="502"/>
      <c r="E10" s="502"/>
      <c r="F10" s="503"/>
      <c r="G10" s="219"/>
    </row>
    <row r="11" spans="1:7" ht="15.75" customHeight="1">
      <c r="A11" s="226"/>
      <c r="B11" s="227" t="s">
        <v>88</v>
      </c>
      <c r="C11" s="228" t="s">
        <v>89</v>
      </c>
      <c r="D11" s="228" t="s">
        <v>90</v>
      </c>
      <c r="E11" s="228" t="s">
        <v>91</v>
      </c>
      <c r="F11" s="229" t="s">
        <v>92</v>
      </c>
      <c r="G11" s="219"/>
    </row>
    <row r="12" spans="1:7" ht="15.75" customHeight="1">
      <c r="A12" s="230"/>
      <c r="B12" s="504" t="s">
        <v>286</v>
      </c>
      <c r="C12" s="505"/>
      <c r="D12" s="505"/>
      <c r="E12" s="505"/>
      <c r="F12" s="506"/>
      <c r="G12" s="219"/>
    </row>
    <row r="13" spans="1:7" ht="15.75" customHeight="1">
      <c r="A13" s="230"/>
      <c r="B13" s="403" t="s">
        <v>287</v>
      </c>
      <c r="C13" s="404" t="s">
        <v>273</v>
      </c>
      <c r="D13" s="404">
        <v>20</v>
      </c>
      <c r="E13" s="404">
        <v>100</v>
      </c>
      <c r="F13" s="234">
        <f>D13*E13</f>
        <v>2000</v>
      </c>
      <c r="G13" s="219"/>
    </row>
    <row r="14" spans="1:7" ht="15.75" customHeight="1">
      <c r="A14" s="225"/>
      <c r="B14" s="518" t="s">
        <v>92</v>
      </c>
      <c r="C14" s="490"/>
      <c r="D14" s="490"/>
      <c r="E14" s="491"/>
      <c r="F14" s="239">
        <f>SUM(F12:F13)</f>
        <v>2000</v>
      </c>
      <c r="G14" s="219"/>
    </row>
    <row r="15" spans="1:7" ht="15.75" customHeight="1">
      <c r="A15" s="223"/>
      <c r="B15" s="507" t="s">
        <v>94</v>
      </c>
      <c r="C15" s="508"/>
      <c r="D15" s="508"/>
      <c r="E15" s="509"/>
      <c r="F15" s="240">
        <f>F14</f>
        <v>2000</v>
      </c>
      <c r="G15" s="219"/>
    </row>
    <row r="16" spans="1:7" ht="15.75" customHeight="1">
      <c r="A16" s="223"/>
      <c r="B16" s="224"/>
      <c r="C16" s="224"/>
      <c r="D16" s="224"/>
      <c r="E16" s="224"/>
      <c r="F16" s="224"/>
      <c r="G16" s="219"/>
    </row>
    <row r="17" spans="1:7" ht="15.75" customHeight="1">
      <c r="A17" s="225"/>
      <c r="B17" s="519" t="s">
        <v>288</v>
      </c>
      <c r="C17" s="505"/>
      <c r="D17" s="505"/>
      <c r="E17" s="505"/>
      <c r="F17" s="520"/>
      <c r="G17" s="219"/>
    </row>
    <row r="18" spans="1:7" ht="15.75" customHeight="1">
      <c r="A18" s="241"/>
      <c r="B18" s="242" t="s">
        <v>88</v>
      </c>
      <c r="C18" s="243" t="s">
        <v>89</v>
      </c>
      <c r="D18" s="243" t="s">
        <v>90</v>
      </c>
      <c r="E18" s="243" t="s">
        <v>91</v>
      </c>
      <c r="F18" s="244" t="s">
        <v>92</v>
      </c>
      <c r="G18" s="219"/>
    </row>
    <row r="19" spans="1:7" ht="15.75" customHeight="1">
      <c r="A19" s="225"/>
      <c r="B19" s="504" t="s">
        <v>289</v>
      </c>
      <c r="C19" s="505"/>
      <c r="D19" s="505"/>
      <c r="E19" s="505"/>
      <c r="F19" s="506"/>
      <c r="G19" s="219"/>
    </row>
    <row r="20" spans="1:7" ht="15.75" customHeight="1">
      <c r="A20" s="245"/>
      <c r="B20" s="278" t="s">
        <v>290</v>
      </c>
      <c r="C20" s="318" t="s">
        <v>273</v>
      </c>
      <c r="D20" s="279">
        <v>4</v>
      </c>
      <c r="E20" s="319">
        <v>1000</v>
      </c>
      <c r="F20" s="234">
        <f t="shared" ref="F20:F21" si="0">D20*E20</f>
        <v>4000</v>
      </c>
      <c r="G20" s="219"/>
    </row>
    <row r="21" spans="1:7" ht="15.75" customHeight="1">
      <c r="A21" s="245"/>
      <c r="B21" s="403" t="s">
        <v>287</v>
      </c>
      <c r="C21" s="259" t="s">
        <v>273</v>
      </c>
      <c r="D21" s="274">
        <v>2</v>
      </c>
      <c r="E21" s="275">
        <v>100</v>
      </c>
      <c r="F21" s="235">
        <f t="shared" si="0"/>
        <v>200</v>
      </c>
      <c r="G21" s="219"/>
    </row>
    <row r="22" spans="1:7" ht="15.75" customHeight="1">
      <c r="A22" s="252"/>
      <c r="B22" s="518" t="s">
        <v>92</v>
      </c>
      <c r="C22" s="490"/>
      <c r="D22" s="490"/>
      <c r="E22" s="491"/>
      <c r="F22" s="239">
        <f>SUM(F20:F21)</f>
        <v>4200</v>
      </c>
      <c r="G22" s="219"/>
    </row>
    <row r="23" spans="1:7" ht="15.75" customHeight="1">
      <c r="A23" s="225"/>
      <c r="B23" s="513" t="s">
        <v>291</v>
      </c>
      <c r="C23" s="490"/>
      <c r="D23" s="490"/>
      <c r="E23" s="490"/>
      <c r="F23" s="514"/>
      <c r="G23" s="219"/>
    </row>
    <row r="24" spans="1:7" ht="15.75" customHeight="1">
      <c r="A24" s="245"/>
      <c r="B24" s="278" t="s">
        <v>290</v>
      </c>
      <c r="C24" s="259" t="s">
        <v>273</v>
      </c>
      <c r="D24" s="274">
        <v>4</v>
      </c>
      <c r="E24" s="275">
        <v>1000</v>
      </c>
      <c r="F24" s="235">
        <f t="shared" ref="F24:F25" si="1">D24*E24</f>
        <v>4000</v>
      </c>
      <c r="G24" s="219"/>
    </row>
    <row r="25" spans="1:7" ht="15.75" customHeight="1">
      <c r="A25" s="245"/>
      <c r="B25" s="403" t="s">
        <v>287</v>
      </c>
      <c r="C25" s="259" t="s">
        <v>273</v>
      </c>
      <c r="D25" s="274">
        <v>2</v>
      </c>
      <c r="E25" s="275">
        <v>100</v>
      </c>
      <c r="F25" s="235">
        <f t="shared" si="1"/>
        <v>200</v>
      </c>
      <c r="G25" s="219"/>
    </row>
    <row r="26" spans="1:7" ht="15.75" customHeight="1">
      <c r="A26" s="252"/>
      <c r="B26" s="518" t="s">
        <v>92</v>
      </c>
      <c r="C26" s="490"/>
      <c r="D26" s="490"/>
      <c r="E26" s="491"/>
      <c r="F26" s="239">
        <f>SUM(F24:F25)</f>
        <v>4200</v>
      </c>
      <c r="G26" s="219"/>
    </row>
    <row r="27" spans="1:7" ht="15.75" customHeight="1">
      <c r="A27" s="253"/>
      <c r="B27" s="507" t="s">
        <v>94</v>
      </c>
      <c r="C27" s="508"/>
      <c r="D27" s="508"/>
      <c r="E27" s="509"/>
      <c r="F27" s="240">
        <f>SUM(F22,F26)</f>
        <v>8400</v>
      </c>
      <c r="G27" s="219"/>
    </row>
    <row r="28" spans="1:7" ht="15.75" customHeight="1">
      <c r="A28" s="254"/>
      <c r="B28" s="255"/>
      <c r="C28" s="255"/>
      <c r="D28" s="255"/>
      <c r="E28" s="255"/>
      <c r="F28" s="255"/>
      <c r="G28" s="219"/>
    </row>
    <row r="29" spans="1:7" ht="15.75" customHeight="1">
      <c r="A29" s="225"/>
      <c r="B29" s="510" t="s">
        <v>115</v>
      </c>
      <c r="C29" s="511"/>
      <c r="D29" s="511"/>
      <c r="E29" s="511"/>
      <c r="F29" s="512"/>
      <c r="G29" s="219"/>
    </row>
    <row r="30" spans="1:7" ht="15.75" customHeight="1">
      <c r="A30" s="256"/>
      <c r="B30" s="242" t="s">
        <v>88</v>
      </c>
      <c r="C30" s="243" t="s">
        <v>89</v>
      </c>
      <c r="D30" s="243" t="s">
        <v>90</v>
      </c>
      <c r="E30" s="243" t="s">
        <v>91</v>
      </c>
      <c r="F30" s="244" t="s">
        <v>92</v>
      </c>
      <c r="G30" s="219"/>
    </row>
    <row r="31" spans="1:7" ht="15.75" customHeight="1">
      <c r="A31" s="220"/>
      <c r="B31" s="513" t="s">
        <v>292</v>
      </c>
      <c r="C31" s="490"/>
      <c r="D31" s="490"/>
      <c r="E31" s="490"/>
      <c r="F31" s="514"/>
      <c r="G31" s="219"/>
    </row>
    <row r="32" spans="1:7" ht="15.75" customHeight="1">
      <c r="A32" s="257"/>
      <c r="B32" s="405" t="s">
        <v>293</v>
      </c>
      <c r="C32" s="406" t="s">
        <v>273</v>
      </c>
      <c r="D32" s="382">
        <v>3</v>
      </c>
      <c r="E32" s="407">
        <v>1000</v>
      </c>
      <c r="F32" s="235">
        <f t="shared" ref="F32:F33" si="2">D32*E32</f>
        <v>3000</v>
      </c>
      <c r="G32" s="219"/>
    </row>
    <row r="33" spans="1:7" ht="15.75" customHeight="1">
      <c r="A33" s="257"/>
      <c r="B33" s="403" t="s">
        <v>287</v>
      </c>
      <c r="C33" s="259" t="s">
        <v>273</v>
      </c>
      <c r="D33" s="274">
        <v>3</v>
      </c>
      <c r="E33" s="275">
        <v>100</v>
      </c>
      <c r="F33" s="235">
        <f t="shared" si="2"/>
        <v>300</v>
      </c>
      <c r="G33" s="219"/>
    </row>
    <row r="34" spans="1:7" ht="15.75" customHeight="1">
      <c r="A34" s="257"/>
      <c r="B34" s="561" t="s">
        <v>92</v>
      </c>
      <c r="C34" s="490"/>
      <c r="D34" s="490"/>
      <c r="E34" s="514"/>
      <c r="F34" s="408">
        <f>SUM(F32:F33)</f>
        <v>3300</v>
      </c>
      <c r="G34" s="219"/>
    </row>
    <row r="35" spans="1:7" ht="15.75" customHeight="1">
      <c r="A35" s="257"/>
      <c r="B35" s="513" t="s">
        <v>294</v>
      </c>
      <c r="C35" s="490"/>
      <c r="D35" s="490"/>
      <c r="E35" s="490"/>
      <c r="F35" s="514"/>
      <c r="G35" s="219"/>
    </row>
    <row r="36" spans="1:7" ht="15.75" customHeight="1">
      <c r="A36" s="257"/>
      <c r="B36" s="405" t="s">
        <v>293</v>
      </c>
      <c r="C36" s="406" t="s">
        <v>273</v>
      </c>
      <c r="D36" s="382">
        <v>3</v>
      </c>
      <c r="E36" s="407">
        <v>1500</v>
      </c>
      <c r="F36" s="235">
        <f t="shared" ref="F36:F37" si="3">D36*E36</f>
        <v>4500</v>
      </c>
      <c r="G36" s="219"/>
    </row>
    <row r="37" spans="1:7" ht="15.75" customHeight="1">
      <c r="A37" s="257"/>
      <c r="B37" s="403" t="s">
        <v>287</v>
      </c>
      <c r="C37" s="259" t="s">
        <v>273</v>
      </c>
      <c r="D37" s="274">
        <v>3</v>
      </c>
      <c r="E37" s="275">
        <v>100</v>
      </c>
      <c r="F37" s="235">
        <f t="shared" si="3"/>
        <v>300</v>
      </c>
      <c r="G37" s="219"/>
    </row>
    <row r="38" spans="1:7" ht="15.75" customHeight="1">
      <c r="A38" s="222"/>
      <c r="B38" s="515" t="s">
        <v>92</v>
      </c>
      <c r="C38" s="516"/>
      <c r="D38" s="516"/>
      <c r="E38" s="517"/>
      <c r="F38" s="239">
        <f>SUM(F36:F37)</f>
        <v>4800</v>
      </c>
      <c r="G38" s="219"/>
    </row>
    <row r="39" spans="1:7" ht="15.75" customHeight="1">
      <c r="A39" s="253"/>
      <c r="B39" s="507" t="s">
        <v>94</v>
      </c>
      <c r="C39" s="508"/>
      <c r="D39" s="508"/>
      <c r="E39" s="509"/>
      <c r="F39" s="240">
        <f>F34+F38</f>
        <v>8100</v>
      </c>
      <c r="G39" s="219"/>
    </row>
    <row r="40" spans="1:7" ht="11.25" customHeight="1">
      <c r="A40" s="219"/>
      <c r="B40" s="219"/>
      <c r="C40" s="219"/>
      <c r="D40" s="219"/>
      <c r="E40" s="219"/>
      <c r="F40" s="219"/>
      <c r="G40" s="219"/>
    </row>
  </sheetData>
  <mergeCells count="28">
    <mergeCell ref="B34:E34"/>
    <mergeCell ref="B35:F35"/>
    <mergeCell ref="B38:E38"/>
    <mergeCell ref="B39:E39"/>
    <mergeCell ref="B14:E14"/>
    <mergeCell ref="B15:E15"/>
    <mergeCell ref="B17:F17"/>
    <mergeCell ref="B19:F19"/>
    <mergeCell ref="B22:E22"/>
    <mergeCell ref="B23:F23"/>
    <mergeCell ref="B26:E26"/>
    <mergeCell ref="B10:F10"/>
    <mergeCell ref="B12:F12"/>
    <mergeCell ref="B27:E27"/>
    <mergeCell ref="B29:F29"/>
    <mergeCell ref="B31:F31"/>
    <mergeCell ref="E6:F6"/>
    <mergeCell ref="B6:D6"/>
    <mergeCell ref="B7:D7"/>
    <mergeCell ref="E7:F7"/>
    <mergeCell ref="B8:D8"/>
    <mergeCell ref="E8:F8"/>
    <mergeCell ref="B2:F2"/>
    <mergeCell ref="B3:F3"/>
    <mergeCell ref="B4:D4"/>
    <mergeCell ref="E4:F4"/>
    <mergeCell ref="B5:D5"/>
    <mergeCell ref="E5:F5"/>
  </mergeCells>
  <printOptions horizontalCentered="1" gridLines="1"/>
  <pageMargins left="0.7" right="0.7" top="0.75" bottom="0.75" header="0" footer="0"/>
  <pageSetup paperSize="9" fitToHeight="0" pageOrder="overThenDown" orientation="portrait" cellComments="atEnd"/>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pageSetUpPr fitToPage="1"/>
  </sheetPr>
  <dimension ref="A1:G14"/>
  <sheetViews>
    <sheetView workbookViewId="0">
      <selection activeCell="B14" sqref="B14"/>
    </sheetView>
  </sheetViews>
  <sheetFormatPr baseColWidth="10" defaultColWidth="14.5" defaultRowHeight="15" customHeight="1"/>
  <cols>
    <col min="1" max="1" width="2.33203125" customWidth="1"/>
    <col min="2" max="2" width="36" customWidth="1"/>
    <col min="3" max="3" width="20.83203125" customWidth="1"/>
    <col min="4" max="5" width="14.5" customWidth="1"/>
    <col min="6" max="6" width="24.5" customWidth="1"/>
    <col min="7" max="7" width="2.33203125" customWidth="1"/>
  </cols>
  <sheetData>
    <row r="1" spans="1:7" ht="11.25" customHeight="1">
      <c r="A1" s="218"/>
      <c r="B1" s="218"/>
      <c r="C1" s="218"/>
      <c r="D1" s="218"/>
      <c r="E1" s="218"/>
      <c r="F1" s="218"/>
      <c r="G1" s="219"/>
    </row>
    <row r="2" spans="1:7" ht="33" customHeight="1">
      <c r="A2" s="218"/>
      <c r="B2" s="475" t="s">
        <v>295</v>
      </c>
      <c r="C2" s="464"/>
      <c r="D2" s="464"/>
      <c r="E2" s="464"/>
      <c r="F2" s="465"/>
      <c r="G2" s="219"/>
    </row>
    <row r="3" spans="1:7" ht="15.75" customHeight="1">
      <c r="A3" s="220"/>
      <c r="B3" s="476" t="s">
        <v>82</v>
      </c>
      <c r="C3" s="477"/>
      <c r="D3" s="477"/>
      <c r="E3" s="477"/>
      <c r="F3" s="478"/>
      <c r="G3" s="219"/>
    </row>
    <row r="4" spans="1:7" ht="15.75" customHeight="1">
      <c r="A4" s="218"/>
      <c r="B4" s="479" t="s">
        <v>83</v>
      </c>
      <c r="C4" s="480"/>
      <c r="D4" s="480"/>
      <c r="E4" s="481" t="s">
        <v>84</v>
      </c>
      <c r="F4" s="480"/>
      <c r="G4" s="219"/>
    </row>
    <row r="5" spans="1:7" ht="15.75" customHeight="1">
      <c r="A5" s="221"/>
      <c r="B5" s="482" t="s">
        <v>296</v>
      </c>
      <c r="C5" s="483"/>
      <c r="D5" s="484"/>
      <c r="E5" s="485">
        <f>F13</f>
        <v>6600</v>
      </c>
      <c r="F5" s="486"/>
      <c r="G5" s="219"/>
    </row>
    <row r="6" spans="1:7" ht="15.75" customHeight="1">
      <c r="A6" s="222"/>
      <c r="B6" s="497" t="s">
        <v>86</v>
      </c>
      <c r="C6" s="498"/>
      <c r="D6" s="499"/>
      <c r="E6" s="500">
        <f>SUM(E5:F5)</f>
        <v>6600</v>
      </c>
      <c r="F6" s="499"/>
      <c r="G6" s="219"/>
    </row>
    <row r="7" spans="1:7" ht="15.75" customHeight="1">
      <c r="A7" s="223"/>
      <c r="B7" s="224"/>
      <c r="C7" s="224"/>
      <c r="D7" s="224"/>
      <c r="E7" s="224"/>
      <c r="F7" s="224"/>
      <c r="G7" s="219"/>
    </row>
    <row r="8" spans="1:7" ht="15.75" customHeight="1">
      <c r="A8" s="225"/>
      <c r="B8" s="519" t="s">
        <v>297</v>
      </c>
      <c r="C8" s="505"/>
      <c r="D8" s="505"/>
      <c r="E8" s="505"/>
      <c r="F8" s="520"/>
      <c r="G8" s="219"/>
    </row>
    <row r="9" spans="1:7" ht="15.75" customHeight="1">
      <c r="A9" s="226"/>
      <c r="B9" s="227" t="s">
        <v>88</v>
      </c>
      <c r="C9" s="228" t="s">
        <v>89</v>
      </c>
      <c r="D9" s="228" t="s">
        <v>90</v>
      </c>
      <c r="E9" s="228" t="s">
        <v>91</v>
      </c>
      <c r="F9" s="229" t="s">
        <v>92</v>
      </c>
      <c r="G9" s="219"/>
    </row>
    <row r="10" spans="1:7" ht="15.75" customHeight="1">
      <c r="A10" s="225"/>
      <c r="B10" s="504" t="s">
        <v>298</v>
      </c>
      <c r="C10" s="505"/>
      <c r="D10" s="505"/>
      <c r="E10" s="505"/>
      <c r="F10" s="506"/>
      <c r="G10" s="219"/>
    </row>
    <row r="11" spans="1:7" ht="15.75" customHeight="1">
      <c r="A11" s="230"/>
      <c r="B11" s="258" t="s">
        <v>299</v>
      </c>
      <c r="C11" s="259" t="s">
        <v>300</v>
      </c>
      <c r="D11" s="259">
        <v>10</v>
      </c>
      <c r="E11" s="275">
        <v>660</v>
      </c>
      <c r="F11" s="234">
        <f>D11*E11</f>
        <v>6600</v>
      </c>
      <c r="G11" s="219"/>
    </row>
    <row r="12" spans="1:7" ht="15.75" customHeight="1">
      <c r="A12" s="225"/>
      <c r="B12" s="518" t="s">
        <v>92</v>
      </c>
      <c r="C12" s="490"/>
      <c r="D12" s="490"/>
      <c r="E12" s="491"/>
      <c r="F12" s="239">
        <f>SUM(F11)</f>
        <v>6600</v>
      </c>
      <c r="G12" s="219"/>
    </row>
    <row r="13" spans="1:7" ht="15.75" customHeight="1">
      <c r="A13" s="223"/>
      <c r="B13" s="507" t="s">
        <v>94</v>
      </c>
      <c r="C13" s="508"/>
      <c r="D13" s="508"/>
      <c r="E13" s="509"/>
      <c r="F13" s="240">
        <f>F12</f>
        <v>6600</v>
      </c>
      <c r="G13" s="219"/>
    </row>
    <row r="14" spans="1:7" ht="11.25" customHeight="1">
      <c r="A14" s="219"/>
      <c r="B14" s="219"/>
      <c r="C14" s="219"/>
      <c r="D14" s="219"/>
      <c r="E14" s="219"/>
      <c r="F14" s="219"/>
      <c r="G14" s="219"/>
    </row>
  </sheetData>
  <mergeCells count="12">
    <mergeCell ref="B2:F2"/>
    <mergeCell ref="B3:F3"/>
    <mergeCell ref="B4:D4"/>
    <mergeCell ref="E4:F4"/>
    <mergeCell ref="B5:D5"/>
    <mergeCell ref="E5:F5"/>
    <mergeCell ref="B6:D6"/>
    <mergeCell ref="B8:F8"/>
    <mergeCell ref="B10:F10"/>
    <mergeCell ref="B12:E12"/>
    <mergeCell ref="B13:E13"/>
    <mergeCell ref="E6:F6"/>
  </mergeCells>
  <printOptions horizontalCentered="1" gridLines="1"/>
  <pageMargins left="0.7" right="0.7" top="0.75" bottom="0.75" header="0" footer="0"/>
  <pageSetup paperSize="9" fitToHeight="0" pageOrder="overThenDown" orientation="portrait" cellComments="atEnd"/>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pageSetUpPr fitToPage="1"/>
  </sheetPr>
  <dimension ref="A1:G24"/>
  <sheetViews>
    <sheetView workbookViewId="0"/>
  </sheetViews>
  <sheetFormatPr baseColWidth="10" defaultColWidth="14.5" defaultRowHeight="15" customHeight="1"/>
  <cols>
    <col min="1" max="1" width="2.33203125" customWidth="1"/>
    <col min="2" max="2" width="42" customWidth="1"/>
    <col min="3" max="3" width="20.83203125" customWidth="1"/>
    <col min="4" max="5" width="14.5" customWidth="1"/>
    <col min="6" max="6" width="24.5" customWidth="1"/>
    <col min="7" max="7" width="2.33203125" customWidth="1"/>
  </cols>
  <sheetData>
    <row r="1" spans="1:7" ht="11.25" customHeight="1">
      <c r="A1" s="218"/>
      <c r="B1" s="218"/>
      <c r="C1" s="218"/>
      <c r="D1" s="218"/>
      <c r="E1" s="218"/>
      <c r="F1" s="218"/>
      <c r="G1" s="219"/>
    </row>
    <row r="2" spans="1:7" ht="33" customHeight="1">
      <c r="A2" s="218"/>
      <c r="B2" s="475" t="s">
        <v>301</v>
      </c>
      <c r="C2" s="464"/>
      <c r="D2" s="464"/>
      <c r="E2" s="464"/>
      <c r="F2" s="465"/>
      <c r="G2" s="219"/>
    </row>
    <row r="3" spans="1:7" ht="15.75" customHeight="1">
      <c r="A3" s="220"/>
      <c r="B3" s="476" t="s">
        <v>82</v>
      </c>
      <c r="C3" s="477"/>
      <c r="D3" s="477"/>
      <c r="E3" s="477"/>
      <c r="F3" s="478"/>
      <c r="G3" s="219"/>
    </row>
    <row r="4" spans="1:7" ht="15.75" customHeight="1">
      <c r="A4" s="218"/>
      <c r="B4" s="479" t="s">
        <v>83</v>
      </c>
      <c r="C4" s="480"/>
      <c r="D4" s="480"/>
      <c r="E4" s="481" t="s">
        <v>84</v>
      </c>
      <c r="F4" s="480"/>
      <c r="G4" s="219"/>
    </row>
    <row r="5" spans="1:7" ht="15.75" customHeight="1">
      <c r="A5" s="221"/>
      <c r="B5" s="482" t="s">
        <v>117</v>
      </c>
      <c r="C5" s="483"/>
      <c r="D5" s="484"/>
      <c r="E5" s="485">
        <f>F23</f>
        <v>209800</v>
      </c>
      <c r="F5" s="486"/>
      <c r="G5" s="219"/>
    </row>
    <row r="6" spans="1:7" ht="15.75" customHeight="1">
      <c r="A6" s="221"/>
      <c r="B6" s="492"/>
      <c r="C6" s="493"/>
      <c r="D6" s="494"/>
      <c r="E6" s="495"/>
      <c r="F6" s="496"/>
      <c r="G6" s="219"/>
    </row>
    <row r="7" spans="1:7" ht="15.75" customHeight="1">
      <c r="A7" s="222"/>
      <c r="B7" s="497" t="s">
        <v>86</v>
      </c>
      <c r="C7" s="498"/>
      <c r="D7" s="499"/>
      <c r="E7" s="500">
        <f>SUM(E5:F6)</f>
        <v>209800</v>
      </c>
      <c r="F7" s="499"/>
      <c r="G7" s="219"/>
    </row>
    <row r="8" spans="1:7" ht="15.75" customHeight="1">
      <c r="A8" s="223"/>
      <c r="B8" s="224"/>
      <c r="C8" s="224"/>
      <c r="D8" s="224"/>
      <c r="E8" s="224"/>
      <c r="F8" s="224"/>
      <c r="G8" s="219"/>
    </row>
    <row r="9" spans="1:7" ht="15.75" customHeight="1">
      <c r="A9" s="225"/>
      <c r="B9" s="501" t="s">
        <v>302</v>
      </c>
      <c r="C9" s="502"/>
      <c r="D9" s="502"/>
      <c r="E9" s="502"/>
      <c r="F9" s="503"/>
      <c r="G9" s="219"/>
    </row>
    <row r="10" spans="1:7" ht="15.75" customHeight="1">
      <c r="A10" s="226"/>
      <c r="B10" s="227" t="s">
        <v>88</v>
      </c>
      <c r="C10" s="228" t="s">
        <v>89</v>
      </c>
      <c r="D10" s="228" t="s">
        <v>90</v>
      </c>
      <c r="E10" s="228" t="s">
        <v>91</v>
      </c>
      <c r="F10" s="229" t="s">
        <v>92</v>
      </c>
      <c r="G10" s="219"/>
    </row>
    <row r="11" spans="1:7" ht="15.75" customHeight="1">
      <c r="A11" s="225"/>
      <c r="B11" s="504" t="s">
        <v>303</v>
      </c>
      <c r="C11" s="505"/>
      <c r="D11" s="505"/>
      <c r="E11" s="505"/>
      <c r="F11" s="506"/>
      <c r="G11" s="219"/>
    </row>
    <row r="12" spans="1:7" ht="15.75" customHeight="1">
      <c r="A12" s="230"/>
      <c r="B12" s="258" t="s">
        <v>303</v>
      </c>
      <c r="C12" s="232"/>
      <c r="D12" s="259">
        <v>10</v>
      </c>
      <c r="E12" s="409">
        <v>20000</v>
      </c>
      <c r="F12" s="410">
        <f>E12*D12</f>
        <v>200000</v>
      </c>
      <c r="G12" s="219"/>
    </row>
    <row r="13" spans="1:7" ht="15.75" customHeight="1">
      <c r="A13" s="230"/>
      <c r="B13" s="518" t="s">
        <v>92</v>
      </c>
      <c r="C13" s="490"/>
      <c r="D13" s="490"/>
      <c r="E13" s="491"/>
      <c r="F13" s="239">
        <f>SUM(F12)</f>
        <v>200000</v>
      </c>
      <c r="G13" s="219"/>
    </row>
    <row r="14" spans="1:7" ht="15.75" customHeight="1">
      <c r="A14" s="230"/>
      <c r="B14" s="504" t="s">
        <v>304</v>
      </c>
      <c r="C14" s="505"/>
      <c r="D14" s="505"/>
      <c r="E14" s="505"/>
      <c r="F14" s="506"/>
      <c r="G14" s="219"/>
    </row>
    <row r="15" spans="1:7" ht="15.75" customHeight="1">
      <c r="A15" s="230"/>
      <c r="B15" s="258" t="s">
        <v>117</v>
      </c>
      <c r="C15" s="232"/>
      <c r="D15" s="259">
        <v>1</v>
      </c>
      <c r="E15" s="409">
        <v>0</v>
      </c>
      <c r="F15" s="410">
        <f>D15*E15</f>
        <v>0</v>
      </c>
      <c r="G15" s="219"/>
    </row>
    <row r="16" spans="1:7" ht="15.75" customHeight="1">
      <c r="A16" s="230"/>
      <c r="B16" s="518" t="s">
        <v>92</v>
      </c>
      <c r="C16" s="490"/>
      <c r="D16" s="490"/>
      <c r="E16" s="491"/>
      <c r="F16" s="239">
        <f>SUM(F15)</f>
        <v>0</v>
      </c>
      <c r="G16" s="219"/>
    </row>
    <row r="17" spans="1:7" ht="15.75" customHeight="1">
      <c r="A17" s="230"/>
      <c r="B17" s="504" t="s">
        <v>305</v>
      </c>
      <c r="C17" s="505"/>
      <c r="D17" s="505"/>
      <c r="E17" s="505"/>
      <c r="F17" s="506"/>
      <c r="G17" s="219"/>
    </row>
    <row r="18" spans="1:7" ht="15.75" customHeight="1">
      <c r="A18" s="230"/>
      <c r="B18" s="266" t="s">
        <v>306</v>
      </c>
      <c r="C18" s="262"/>
      <c r="D18" s="262">
        <v>4</v>
      </c>
      <c r="E18" s="409">
        <v>200</v>
      </c>
      <c r="F18" s="409">
        <f>E18*D18</f>
        <v>800</v>
      </c>
      <c r="G18" s="219"/>
    </row>
    <row r="19" spans="1:7" ht="15.75" customHeight="1">
      <c r="A19" s="230"/>
      <c r="B19" s="518" t="s">
        <v>92</v>
      </c>
      <c r="C19" s="490"/>
      <c r="D19" s="490"/>
      <c r="E19" s="491"/>
      <c r="F19" s="239">
        <f>F18</f>
        <v>800</v>
      </c>
      <c r="G19" s="219"/>
    </row>
    <row r="20" spans="1:7" ht="15.75" customHeight="1">
      <c r="A20" s="230"/>
      <c r="B20" s="504" t="s">
        <v>307</v>
      </c>
      <c r="C20" s="505"/>
      <c r="D20" s="505"/>
      <c r="E20" s="505"/>
      <c r="F20" s="506"/>
      <c r="G20" s="219"/>
    </row>
    <row r="21" spans="1:7" ht="15.75" customHeight="1">
      <c r="A21" s="230"/>
      <c r="B21" s="266" t="s">
        <v>308</v>
      </c>
      <c r="C21" s="411"/>
      <c r="D21" s="262">
        <v>90</v>
      </c>
      <c r="E21" s="409">
        <v>100</v>
      </c>
      <c r="F21" s="409">
        <f>D21*E21</f>
        <v>9000</v>
      </c>
      <c r="G21" s="219"/>
    </row>
    <row r="22" spans="1:7" ht="15.75" customHeight="1">
      <c r="A22" s="225"/>
      <c r="B22" s="518" t="s">
        <v>92</v>
      </c>
      <c r="C22" s="490"/>
      <c r="D22" s="490"/>
      <c r="E22" s="491"/>
      <c r="F22" s="239">
        <f>F21</f>
        <v>9000</v>
      </c>
      <c r="G22" s="219"/>
    </row>
    <row r="23" spans="1:7" ht="15.75" customHeight="1">
      <c r="A23" s="223"/>
      <c r="B23" s="507" t="s">
        <v>94</v>
      </c>
      <c r="C23" s="508"/>
      <c r="D23" s="508"/>
      <c r="E23" s="509"/>
      <c r="F23" s="240">
        <f>SUM(F13,F16,F19,F22)</f>
        <v>209800</v>
      </c>
      <c r="G23" s="219"/>
    </row>
    <row r="24" spans="1:7" ht="11.25" customHeight="1">
      <c r="A24" s="219"/>
      <c r="B24" s="219"/>
      <c r="C24" s="219"/>
      <c r="D24" s="219"/>
      <c r="E24" s="219"/>
      <c r="F24" s="219"/>
      <c r="G24" s="219"/>
    </row>
  </sheetData>
  <mergeCells count="20">
    <mergeCell ref="B22:E22"/>
    <mergeCell ref="B23:E23"/>
    <mergeCell ref="B6:D6"/>
    <mergeCell ref="B7:D7"/>
    <mergeCell ref="E7:F7"/>
    <mergeCell ref="B9:F9"/>
    <mergeCell ref="B11:F11"/>
    <mergeCell ref="B13:E13"/>
    <mergeCell ref="B14:F14"/>
    <mergeCell ref="E6:F6"/>
    <mergeCell ref="B16:E16"/>
    <mergeCell ref="B17:F17"/>
    <mergeCell ref="B19:E19"/>
    <mergeCell ref="B20:F20"/>
    <mergeCell ref="B2:F2"/>
    <mergeCell ref="B3:F3"/>
    <mergeCell ref="B4:D4"/>
    <mergeCell ref="E4:F4"/>
    <mergeCell ref="B5:D5"/>
    <mergeCell ref="E5:F5"/>
  </mergeCells>
  <printOptions horizontalCentered="1" gridLines="1"/>
  <pageMargins left="0.7" right="0.7" top="0.75" bottom="0.75" header="0" footer="0"/>
  <pageSetup paperSize="9" fitToHeight="0" pageOrder="overThenDown" orientation="portrait" cellComments="atEnd"/>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63"/>
  <sheetViews>
    <sheetView workbookViewId="0">
      <selection sqref="A1:G1"/>
    </sheetView>
  </sheetViews>
  <sheetFormatPr baseColWidth="10" defaultColWidth="14.5" defaultRowHeight="15" customHeight="1"/>
  <cols>
    <col min="1" max="1" width="3.33203125" customWidth="1"/>
    <col min="2" max="2" width="28.6640625" customWidth="1"/>
    <col min="3" max="3" width="33.83203125" customWidth="1"/>
    <col min="4" max="4" width="13.5" customWidth="1"/>
    <col min="5" max="5" width="17.6640625" customWidth="1"/>
    <col min="6" max="6" width="20.33203125" customWidth="1"/>
    <col min="7" max="7" width="3.33203125" customWidth="1"/>
  </cols>
  <sheetData>
    <row r="1" spans="1:7" ht="26">
      <c r="A1" s="572"/>
      <c r="B1" s="563"/>
      <c r="C1" s="563"/>
      <c r="D1" s="563"/>
      <c r="E1" s="563"/>
      <c r="F1" s="563"/>
      <c r="G1" s="564"/>
    </row>
    <row r="2" spans="1:7" ht="26">
      <c r="A2" s="573"/>
      <c r="B2" s="576" t="s">
        <v>309</v>
      </c>
      <c r="C2" s="563"/>
      <c r="D2" s="563"/>
      <c r="E2" s="563"/>
      <c r="F2" s="564"/>
      <c r="G2" s="577"/>
    </row>
    <row r="3" spans="1:7" ht="16">
      <c r="A3" s="574"/>
      <c r="B3" s="578" t="s">
        <v>82</v>
      </c>
      <c r="C3" s="563"/>
      <c r="D3" s="563"/>
      <c r="E3" s="563"/>
      <c r="F3" s="564"/>
      <c r="G3" s="574"/>
    </row>
    <row r="4" spans="1:7" ht="16">
      <c r="A4" s="574"/>
      <c r="B4" s="579" t="s">
        <v>104</v>
      </c>
      <c r="C4" s="563"/>
      <c r="D4" s="564"/>
      <c r="E4" s="580" t="s">
        <v>84</v>
      </c>
      <c r="F4" s="564"/>
      <c r="G4" s="574"/>
    </row>
    <row r="5" spans="1:7" ht="16">
      <c r="A5" s="574"/>
      <c r="B5" s="562" t="str">
        <f>B11</f>
        <v>Operational Expenses</v>
      </c>
      <c r="C5" s="563"/>
      <c r="D5" s="564"/>
      <c r="E5" s="565">
        <f>F16</f>
        <v>2500</v>
      </c>
      <c r="F5" s="564"/>
      <c r="G5" s="574"/>
    </row>
    <row r="6" spans="1:7" ht="16">
      <c r="A6" s="574"/>
      <c r="B6" s="562" t="str">
        <f>B18</f>
        <v>Sanggunian Academic Subsidy</v>
      </c>
      <c r="C6" s="563"/>
      <c r="D6" s="564"/>
      <c r="E6" s="565">
        <f>F23</f>
        <v>150000</v>
      </c>
      <c r="F6" s="564"/>
      <c r="G6" s="574"/>
    </row>
    <row r="7" spans="1:7" ht="16">
      <c r="A7" s="574"/>
      <c r="B7" s="562"/>
      <c r="C7" s="563"/>
      <c r="D7" s="564"/>
      <c r="E7" s="565"/>
      <c r="F7" s="564"/>
      <c r="G7" s="574"/>
    </row>
    <row r="8" spans="1:7" ht="16">
      <c r="A8" s="574"/>
      <c r="B8" s="562" t="str">
        <f>B32</f>
        <v>The Climate Project</v>
      </c>
      <c r="C8" s="563"/>
      <c r="D8" s="564"/>
      <c r="E8" s="565">
        <f>F62</f>
        <v>14023</v>
      </c>
      <c r="F8" s="564"/>
      <c r="G8" s="574"/>
    </row>
    <row r="9" spans="1:7" ht="16">
      <c r="A9" s="574"/>
      <c r="B9" s="566" t="s">
        <v>310</v>
      </c>
      <c r="C9" s="563"/>
      <c r="D9" s="564"/>
      <c r="E9" s="567">
        <f>SUM(E5:F8)</f>
        <v>166523</v>
      </c>
      <c r="F9" s="564"/>
      <c r="G9" s="574"/>
    </row>
    <row r="10" spans="1:7" ht="15.75" customHeight="1">
      <c r="A10" s="574"/>
      <c r="B10" s="412"/>
      <c r="C10" s="412"/>
      <c r="D10" s="412"/>
      <c r="E10" s="413"/>
      <c r="F10" s="414"/>
      <c r="G10" s="574"/>
    </row>
    <row r="11" spans="1:7" ht="15.75" customHeight="1">
      <c r="A11" s="574"/>
      <c r="B11" s="568" t="s">
        <v>115</v>
      </c>
      <c r="C11" s="563"/>
      <c r="D11" s="563"/>
      <c r="E11" s="563"/>
      <c r="F11" s="564"/>
      <c r="G11" s="574"/>
    </row>
    <row r="12" spans="1:7" ht="15.75" customHeight="1">
      <c r="A12" s="574"/>
      <c r="B12" s="415" t="s">
        <v>88</v>
      </c>
      <c r="C12" s="415" t="s">
        <v>89</v>
      </c>
      <c r="D12" s="415" t="s">
        <v>90</v>
      </c>
      <c r="E12" s="415" t="s">
        <v>91</v>
      </c>
      <c r="F12" s="415" t="s">
        <v>92</v>
      </c>
      <c r="G12" s="574"/>
    </row>
    <row r="13" spans="1:7" ht="15.75" customHeight="1">
      <c r="A13" s="574"/>
      <c r="B13" s="569" t="s">
        <v>311</v>
      </c>
      <c r="C13" s="563"/>
      <c r="D13" s="563"/>
      <c r="E13" s="563"/>
      <c r="F13" s="564"/>
      <c r="G13" s="574"/>
    </row>
    <row r="14" spans="1:7" ht="15.75" customHeight="1">
      <c r="A14" s="574"/>
      <c r="B14" s="416" t="s">
        <v>312</v>
      </c>
      <c r="C14" s="416" t="s">
        <v>247</v>
      </c>
      <c r="D14" s="417">
        <v>5</v>
      </c>
      <c r="E14" s="418">
        <v>500</v>
      </c>
      <c r="F14" s="419">
        <f>D14*E14</f>
        <v>2500</v>
      </c>
      <c r="G14" s="574"/>
    </row>
    <row r="15" spans="1:7" ht="15.75" customHeight="1">
      <c r="A15" s="574"/>
      <c r="B15" s="570" t="s">
        <v>26</v>
      </c>
      <c r="C15" s="563"/>
      <c r="D15" s="563"/>
      <c r="E15" s="564"/>
      <c r="F15" s="420">
        <f>SUM(F14)</f>
        <v>2500</v>
      </c>
      <c r="G15" s="574"/>
    </row>
    <row r="16" spans="1:7" ht="15.75" customHeight="1">
      <c r="A16" s="574"/>
      <c r="B16" s="571" t="s">
        <v>92</v>
      </c>
      <c r="C16" s="563"/>
      <c r="D16" s="563"/>
      <c r="E16" s="564"/>
      <c r="F16" s="421">
        <f>F15</f>
        <v>2500</v>
      </c>
      <c r="G16" s="574"/>
    </row>
    <row r="17" spans="1:7" ht="15.75" customHeight="1">
      <c r="A17" s="574"/>
      <c r="B17" s="412"/>
      <c r="C17" s="412"/>
      <c r="D17" s="412"/>
      <c r="E17" s="413"/>
      <c r="F17" s="414"/>
      <c r="G17" s="574"/>
    </row>
    <row r="18" spans="1:7" ht="15.75" customHeight="1">
      <c r="A18" s="574"/>
      <c r="B18" s="568" t="s">
        <v>303</v>
      </c>
      <c r="C18" s="563"/>
      <c r="D18" s="563"/>
      <c r="E18" s="563"/>
      <c r="F18" s="564"/>
      <c r="G18" s="574"/>
    </row>
    <row r="19" spans="1:7" ht="15.75" customHeight="1">
      <c r="A19" s="574"/>
      <c r="B19" s="415" t="s">
        <v>88</v>
      </c>
      <c r="C19" s="415" t="s">
        <v>89</v>
      </c>
      <c r="D19" s="415" t="s">
        <v>90</v>
      </c>
      <c r="E19" s="415" t="s">
        <v>91</v>
      </c>
      <c r="F19" s="415" t="s">
        <v>92</v>
      </c>
      <c r="G19" s="574"/>
    </row>
    <row r="20" spans="1:7" ht="15.75" customHeight="1">
      <c r="A20" s="574"/>
      <c r="B20" s="569" t="s">
        <v>74</v>
      </c>
      <c r="C20" s="563"/>
      <c r="D20" s="563"/>
      <c r="E20" s="563"/>
      <c r="F20" s="564"/>
      <c r="G20" s="574"/>
    </row>
    <row r="21" spans="1:7" ht="15.75" customHeight="1">
      <c r="A21" s="574"/>
      <c r="B21" s="416" t="s">
        <v>219</v>
      </c>
      <c r="C21" s="416"/>
      <c r="D21" s="417">
        <v>1</v>
      </c>
      <c r="E21" s="418">
        <v>150000</v>
      </c>
      <c r="F21" s="419">
        <f>D21*E21</f>
        <v>150000</v>
      </c>
      <c r="G21" s="574"/>
    </row>
    <row r="22" spans="1:7" ht="15.75" customHeight="1">
      <c r="A22" s="574"/>
      <c r="B22" s="570" t="s">
        <v>26</v>
      </c>
      <c r="C22" s="563"/>
      <c r="D22" s="563"/>
      <c r="E22" s="564"/>
      <c r="F22" s="420">
        <f>SUM(F21)</f>
        <v>150000</v>
      </c>
      <c r="G22" s="574"/>
    </row>
    <row r="23" spans="1:7" ht="15.75" customHeight="1">
      <c r="A23" s="574"/>
      <c r="B23" s="571" t="s">
        <v>92</v>
      </c>
      <c r="C23" s="563"/>
      <c r="D23" s="563"/>
      <c r="E23" s="564"/>
      <c r="F23" s="421">
        <f>F22</f>
        <v>150000</v>
      </c>
      <c r="G23" s="574"/>
    </row>
    <row r="24" spans="1:7" ht="15.75" customHeight="1">
      <c r="A24" s="574"/>
      <c r="B24" s="422"/>
      <c r="C24" s="422"/>
      <c r="D24" s="422"/>
      <c r="E24" s="422"/>
      <c r="F24" s="422"/>
      <c r="G24" s="574"/>
    </row>
    <row r="25" spans="1:7" ht="15.75" customHeight="1">
      <c r="A25" s="574"/>
      <c r="B25" s="581" t="s">
        <v>313</v>
      </c>
      <c r="C25" s="563"/>
      <c r="D25" s="563"/>
      <c r="E25" s="563"/>
      <c r="F25" s="564"/>
      <c r="G25" s="574"/>
    </row>
    <row r="26" spans="1:7" ht="15.75" customHeight="1">
      <c r="A26" s="574"/>
      <c r="B26" s="423" t="s">
        <v>88</v>
      </c>
      <c r="C26" s="423" t="s">
        <v>89</v>
      </c>
      <c r="D26" s="423" t="s">
        <v>90</v>
      </c>
      <c r="E26" s="423" t="s">
        <v>91</v>
      </c>
      <c r="F26" s="423" t="s">
        <v>92</v>
      </c>
      <c r="G26" s="574"/>
    </row>
    <row r="27" spans="1:7" ht="15.75" customHeight="1">
      <c r="A27" s="574"/>
      <c r="B27" s="582" t="s">
        <v>74</v>
      </c>
      <c r="C27" s="563"/>
      <c r="D27" s="563"/>
      <c r="E27" s="563"/>
      <c r="F27" s="564"/>
      <c r="G27" s="574"/>
    </row>
    <row r="28" spans="1:7" ht="15.75" customHeight="1">
      <c r="A28" s="574"/>
      <c r="B28" s="424"/>
      <c r="C28" s="424"/>
      <c r="D28" s="425"/>
      <c r="E28" s="426"/>
      <c r="F28" s="426">
        <v>0</v>
      </c>
      <c r="G28" s="574"/>
    </row>
    <row r="29" spans="1:7" ht="15.75" customHeight="1">
      <c r="A29" s="574"/>
      <c r="B29" s="583" t="s">
        <v>26</v>
      </c>
      <c r="C29" s="563"/>
      <c r="D29" s="563"/>
      <c r="E29" s="564"/>
      <c r="F29" s="427">
        <f t="shared" ref="F29:F30" si="0">F28</f>
        <v>0</v>
      </c>
      <c r="G29" s="574"/>
    </row>
    <row r="30" spans="1:7" ht="15.75" customHeight="1">
      <c r="A30" s="574"/>
      <c r="B30" s="581" t="s">
        <v>92</v>
      </c>
      <c r="C30" s="563"/>
      <c r="D30" s="563"/>
      <c r="E30" s="564"/>
      <c r="F30" s="428">
        <f t="shared" si="0"/>
        <v>0</v>
      </c>
      <c r="G30" s="574"/>
    </row>
    <row r="31" spans="1:7" ht="15.75" customHeight="1">
      <c r="A31" s="574"/>
      <c r="B31" s="422"/>
      <c r="C31" s="422"/>
      <c r="D31" s="422"/>
      <c r="E31" s="422"/>
      <c r="F31" s="422"/>
      <c r="G31" s="574"/>
    </row>
    <row r="32" spans="1:7" ht="15.75" customHeight="1">
      <c r="A32" s="574"/>
      <c r="B32" s="571" t="s">
        <v>314</v>
      </c>
      <c r="C32" s="563"/>
      <c r="D32" s="563"/>
      <c r="E32" s="563"/>
      <c r="F32" s="564"/>
      <c r="G32" s="574"/>
    </row>
    <row r="33" spans="1:7" ht="15.75" customHeight="1">
      <c r="A33" s="574"/>
      <c r="B33" s="568" t="s">
        <v>315</v>
      </c>
      <c r="C33" s="563"/>
      <c r="D33" s="563"/>
      <c r="E33" s="563"/>
      <c r="F33" s="564"/>
      <c r="G33" s="574"/>
    </row>
    <row r="34" spans="1:7" ht="15.75" customHeight="1">
      <c r="A34" s="574"/>
      <c r="B34" s="569" t="s">
        <v>115</v>
      </c>
      <c r="C34" s="563"/>
      <c r="D34" s="563"/>
      <c r="E34" s="563"/>
      <c r="F34" s="564"/>
      <c r="G34" s="574"/>
    </row>
    <row r="35" spans="1:7" ht="15.75" customHeight="1">
      <c r="A35" s="574"/>
      <c r="B35" s="429" t="s">
        <v>316</v>
      </c>
      <c r="C35" s="429" t="s">
        <v>89</v>
      </c>
      <c r="D35" s="429" t="s">
        <v>90</v>
      </c>
      <c r="E35" s="429" t="s">
        <v>91</v>
      </c>
      <c r="F35" s="429" t="s">
        <v>92</v>
      </c>
      <c r="G35" s="574"/>
    </row>
    <row r="36" spans="1:7" ht="15.75" customHeight="1">
      <c r="A36" s="574"/>
      <c r="B36" s="430" t="s">
        <v>64</v>
      </c>
      <c r="C36" s="430" t="s">
        <v>247</v>
      </c>
      <c r="D36" s="431">
        <v>5</v>
      </c>
      <c r="E36" s="432">
        <v>300</v>
      </c>
      <c r="F36" s="432">
        <f t="shared" ref="F36:F37" si="1">D36*E36</f>
        <v>1500</v>
      </c>
      <c r="G36" s="574"/>
    </row>
    <row r="37" spans="1:7" ht="15.75" customHeight="1">
      <c r="A37" s="574"/>
      <c r="B37" s="430" t="s">
        <v>258</v>
      </c>
      <c r="C37" s="430" t="s">
        <v>317</v>
      </c>
      <c r="D37" s="431">
        <v>4</v>
      </c>
      <c r="E37" s="432">
        <v>250</v>
      </c>
      <c r="F37" s="432">
        <f t="shared" si="1"/>
        <v>1000</v>
      </c>
      <c r="G37" s="574"/>
    </row>
    <row r="38" spans="1:7" ht="15.75" customHeight="1">
      <c r="A38" s="574"/>
      <c r="B38" s="570" t="s">
        <v>26</v>
      </c>
      <c r="C38" s="563"/>
      <c r="D38" s="563"/>
      <c r="E38" s="564"/>
      <c r="F38" s="433">
        <f>SUM(F36:F37)</f>
        <v>2500</v>
      </c>
      <c r="G38" s="574"/>
    </row>
    <row r="39" spans="1:7" ht="15.75" customHeight="1">
      <c r="A39" s="574"/>
      <c r="B39" s="568" t="s">
        <v>318</v>
      </c>
      <c r="C39" s="563"/>
      <c r="D39" s="563"/>
      <c r="E39" s="563"/>
      <c r="F39" s="564"/>
      <c r="G39" s="574"/>
    </row>
    <row r="40" spans="1:7" ht="15.75" customHeight="1">
      <c r="A40" s="574"/>
      <c r="B40" s="569" t="s">
        <v>115</v>
      </c>
      <c r="C40" s="563"/>
      <c r="D40" s="563"/>
      <c r="E40" s="563"/>
      <c r="F40" s="564"/>
      <c r="G40" s="574"/>
    </row>
    <row r="41" spans="1:7" ht="15.75" customHeight="1">
      <c r="A41" s="574"/>
      <c r="B41" s="429" t="s">
        <v>316</v>
      </c>
      <c r="C41" s="429" t="s">
        <v>89</v>
      </c>
      <c r="D41" s="429" t="s">
        <v>90</v>
      </c>
      <c r="E41" s="429" t="s">
        <v>91</v>
      </c>
      <c r="F41" s="429" t="s">
        <v>92</v>
      </c>
      <c r="G41" s="574"/>
    </row>
    <row r="42" spans="1:7" ht="15.75" customHeight="1">
      <c r="A42" s="574"/>
      <c r="B42" s="430" t="s">
        <v>64</v>
      </c>
      <c r="C42" s="430" t="s">
        <v>247</v>
      </c>
      <c r="D42" s="431">
        <v>5</v>
      </c>
      <c r="E42" s="434">
        <v>300</v>
      </c>
      <c r="F42" s="432">
        <f t="shared" ref="F42:F43" si="2">D42*E42</f>
        <v>1500</v>
      </c>
      <c r="G42" s="574"/>
    </row>
    <row r="43" spans="1:7" ht="15.75" customHeight="1">
      <c r="A43" s="574"/>
      <c r="B43" s="430" t="s">
        <v>258</v>
      </c>
      <c r="C43" s="430" t="s">
        <v>317</v>
      </c>
      <c r="D43" s="431">
        <v>6</v>
      </c>
      <c r="E43" s="434">
        <v>250</v>
      </c>
      <c r="F43" s="432">
        <f t="shared" si="2"/>
        <v>1500</v>
      </c>
      <c r="G43" s="574"/>
    </row>
    <row r="44" spans="1:7" ht="15.75" customHeight="1">
      <c r="A44" s="574"/>
      <c r="B44" s="570" t="s">
        <v>26</v>
      </c>
      <c r="C44" s="563"/>
      <c r="D44" s="563"/>
      <c r="E44" s="564"/>
      <c r="F44" s="433">
        <f>SUM(F42:F43)</f>
        <v>3000</v>
      </c>
      <c r="G44" s="574"/>
    </row>
    <row r="45" spans="1:7" ht="15.75" customHeight="1">
      <c r="A45" s="574"/>
      <c r="B45" s="568" t="s">
        <v>319</v>
      </c>
      <c r="C45" s="563"/>
      <c r="D45" s="563"/>
      <c r="E45" s="563"/>
      <c r="F45" s="564"/>
      <c r="G45" s="574"/>
    </row>
    <row r="46" spans="1:7" ht="15.75" customHeight="1">
      <c r="A46" s="574"/>
      <c r="B46" s="569" t="s">
        <v>226</v>
      </c>
      <c r="C46" s="563"/>
      <c r="D46" s="563"/>
      <c r="E46" s="563"/>
      <c r="F46" s="564"/>
      <c r="G46" s="574"/>
    </row>
    <row r="47" spans="1:7" ht="15.75" customHeight="1">
      <c r="A47" s="574"/>
      <c r="B47" s="429" t="s">
        <v>88</v>
      </c>
      <c r="C47" s="429" t="s">
        <v>89</v>
      </c>
      <c r="D47" s="429" t="s">
        <v>90</v>
      </c>
      <c r="E47" s="429" t="s">
        <v>91</v>
      </c>
      <c r="F47" s="429" t="s">
        <v>92</v>
      </c>
      <c r="G47" s="574"/>
    </row>
    <row r="48" spans="1:7" ht="15.75" customHeight="1">
      <c r="A48" s="574"/>
      <c r="B48" s="431" t="s">
        <v>320</v>
      </c>
      <c r="C48" s="431" t="s">
        <v>237</v>
      </c>
      <c r="D48" s="431">
        <v>1</v>
      </c>
      <c r="E48" s="432">
        <v>1000</v>
      </c>
      <c r="F48" s="432">
        <v>1000</v>
      </c>
      <c r="G48" s="574"/>
    </row>
    <row r="49" spans="1:7" ht="15.75" customHeight="1">
      <c r="A49" s="574"/>
      <c r="B49" s="435" t="s">
        <v>321</v>
      </c>
      <c r="C49" s="435" t="s">
        <v>237</v>
      </c>
      <c r="D49" s="435">
        <v>1</v>
      </c>
      <c r="E49" s="432">
        <v>1200</v>
      </c>
      <c r="F49" s="432">
        <v>1200</v>
      </c>
      <c r="G49" s="574"/>
    </row>
    <row r="50" spans="1:7" ht="15.75" customHeight="1">
      <c r="A50" s="574"/>
      <c r="B50" s="435" t="s">
        <v>322</v>
      </c>
      <c r="C50" s="435" t="s">
        <v>237</v>
      </c>
      <c r="D50" s="435">
        <v>1</v>
      </c>
      <c r="E50" s="432">
        <v>1179</v>
      </c>
      <c r="F50" s="432">
        <v>1179</v>
      </c>
      <c r="G50" s="574"/>
    </row>
    <row r="51" spans="1:7" ht="15.75" customHeight="1">
      <c r="A51" s="574"/>
      <c r="B51" s="570" t="s">
        <v>26</v>
      </c>
      <c r="C51" s="563"/>
      <c r="D51" s="563"/>
      <c r="E51" s="564"/>
      <c r="F51" s="433">
        <f>SUM(F48:F50)</f>
        <v>3379</v>
      </c>
      <c r="G51" s="574"/>
    </row>
    <row r="52" spans="1:7" ht="15.75" customHeight="1">
      <c r="A52" s="574"/>
      <c r="B52" s="569" t="s">
        <v>115</v>
      </c>
      <c r="C52" s="563"/>
      <c r="D52" s="563"/>
      <c r="E52" s="563"/>
      <c r="F52" s="564"/>
      <c r="G52" s="574"/>
    </row>
    <row r="53" spans="1:7" ht="15.75" customHeight="1">
      <c r="A53" s="574"/>
      <c r="B53" s="435" t="s">
        <v>64</v>
      </c>
      <c r="C53" s="435" t="s">
        <v>247</v>
      </c>
      <c r="D53" s="431">
        <v>5</v>
      </c>
      <c r="E53" s="432">
        <v>300</v>
      </c>
      <c r="F53" s="432">
        <v>1500</v>
      </c>
      <c r="G53" s="574"/>
    </row>
    <row r="54" spans="1:7" ht="15.75" customHeight="1">
      <c r="A54" s="574"/>
      <c r="B54" s="435" t="s">
        <v>323</v>
      </c>
      <c r="C54" s="435" t="s">
        <v>237</v>
      </c>
      <c r="D54" s="435">
        <v>3</v>
      </c>
      <c r="E54" s="432">
        <v>48</v>
      </c>
      <c r="F54" s="432">
        <v>144</v>
      </c>
      <c r="G54" s="574"/>
    </row>
    <row r="55" spans="1:7" ht="15.75" customHeight="1">
      <c r="A55" s="574"/>
      <c r="B55" s="570" t="s">
        <v>26</v>
      </c>
      <c r="C55" s="563"/>
      <c r="D55" s="563"/>
      <c r="E55" s="564"/>
      <c r="F55" s="433">
        <f>SUM(F53:F54)</f>
        <v>1644</v>
      </c>
      <c r="G55" s="574"/>
    </row>
    <row r="56" spans="1:7" ht="15.75" customHeight="1">
      <c r="A56" s="574"/>
      <c r="B56" s="568" t="s">
        <v>324</v>
      </c>
      <c r="C56" s="563"/>
      <c r="D56" s="563"/>
      <c r="E56" s="563"/>
      <c r="F56" s="564"/>
      <c r="G56" s="574"/>
    </row>
    <row r="57" spans="1:7" ht="15.75" customHeight="1">
      <c r="A57" s="574"/>
      <c r="B57" s="569" t="s">
        <v>115</v>
      </c>
      <c r="C57" s="563"/>
      <c r="D57" s="563"/>
      <c r="E57" s="563"/>
      <c r="F57" s="564"/>
      <c r="G57" s="574"/>
    </row>
    <row r="58" spans="1:7" ht="15.75" customHeight="1">
      <c r="A58" s="574"/>
      <c r="B58" s="429" t="s">
        <v>316</v>
      </c>
      <c r="C58" s="429" t="s">
        <v>89</v>
      </c>
      <c r="D58" s="429" t="s">
        <v>90</v>
      </c>
      <c r="E58" s="429" t="s">
        <v>91</v>
      </c>
      <c r="F58" s="429" t="s">
        <v>92</v>
      </c>
      <c r="G58" s="574"/>
    </row>
    <row r="59" spans="1:7" ht="15.75" customHeight="1">
      <c r="A59" s="574"/>
      <c r="B59" s="435" t="s">
        <v>64</v>
      </c>
      <c r="C59" s="435" t="s">
        <v>247</v>
      </c>
      <c r="D59" s="431">
        <v>5</v>
      </c>
      <c r="E59" s="432" t="s">
        <v>325</v>
      </c>
      <c r="F59" s="432">
        <v>1500</v>
      </c>
      <c r="G59" s="574"/>
    </row>
    <row r="60" spans="1:7" ht="15.75" customHeight="1">
      <c r="A60" s="574"/>
      <c r="B60" s="435" t="s">
        <v>326</v>
      </c>
      <c r="C60" s="435" t="s">
        <v>327</v>
      </c>
      <c r="D60" s="435">
        <v>4</v>
      </c>
      <c r="E60" s="432" t="s">
        <v>328</v>
      </c>
      <c r="F60" s="432">
        <v>2000</v>
      </c>
      <c r="G60" s="574"/>
    </row>
    <row r="61" spans="1:7" ht="15.75" customHeight="1">
      <c r="A61" s="574"/>
      <c r="B61" s="570" t="s">
        <v>26</v>
      </c>
      <c r="C61" s="563"/>
      <c r="D61" s="563"/>
      <c r="E61" s="564"/>
      <c r="F61" s="433">
        <f>SUM(F59:F60)</f>
        <v>3500</v>
      </c>
      <c r="G61" s="574"/>
    </row>
    <row r="62" spans="1:7" ht="15.75" customHeight="1">
      <c r="A62" s="574"/>
      <c r="B62" s="571" t="s">
        <v>86</v>
      </c>
      <c r="C62" s="563"/>
      <c r="D62" s="564"/>
      <c r="E62" s="436"/>
      <c r="F62" s="437">
        <v>14023</v>
      </c>
      <c r="G62" s="575"/>
    </row>
    <row r="63" spans="1:7" ht="15.75" customHeight="1">
      <c r="A63" s="575"/>
      <c r="B63" s="568"/>
      <c r="C63" s="563"/>
      <c r="D63" s="563"/>
      <c r="E63" s="563"/>
      <c r="F63" s="563"/>
      <c r="G63" s="564"/>
    </row>
  </sheetData>
  <mergeCells count="46">
    <mergeCell ref="B39:F39"/>
    <mergeCell ref="B40:F40"/>
    <mergeCell ref="B44:E44"/>
    <mergeCell ref="B45:F45"/>
    <mergeCell ref="B57:F57"/>
    <mergeCell ref="B61:E61"/>
    <mergeCell ref="B62:D62"/>
    <mergeCell ref="A1:G1"/>
    <mergeCell ref="A2:A63"/>
    <mergeCell ref="B2:F2"/>
    <mergeCell ref="G2:G62"/>
    <mergeCell ref="B3:F3"/>
    <mergeCell ref="B4:D4"/>
    <mergeCell ref="E4:F4"/>
    <mergeCell ref="B63:G63"/>
    <mergeCell ref="B18:F18"/>
    <mergeCell ref="B20:F20"/>
    <mergeCell ref="B22:E22"/>
    <mergeCell ref="B23:E23"/>
    <mergeCell ref="B25:F25"/>
    <mergeCell ref="B46:F46"/>
    <mergeCell ref="B51:E51"/>
    <mergeCell ref="B52:F52"/>
    <mergeCell ref="B55:E55"/>
    <mergeCell ref="B56:F56"/>
    <mergeCell ref="B13:F13"/>
    <mergeCell ref="B15:E15"/>
    <mergeCell ref="B16:E16"/>
    <mergeCell ref="B34:F34"/>
    <mergeCell ref="B38:E38"/>
    <mergeCell ref="B27:F27"/>
    <mergeCell ref="B29:E29"/>
    <mergeCell ref="B30:E30"/>
    <mergeCell ref="B32:F32"/>
    <mergeCell ref="B33:F33"/>
    <mergeCell ref="B8:D8"/>
    <mergeCell ref="E8:F8"/>
    <mergeCell ref="B9:D9"/>
    <mergeCell ref="E9:F9"/>
    <mergeCell ref="B11:F11"/>
    <mergeCell ref="B5:D5"/>
    <mergeCell ref="E5:F5"/>
    <mergeCell ref="B6:D6"/>
    <mergeCell ref="E6:F6"/>
    <mergeCell ref="B7:D7"/>
    <mergeCell ref="E7:F7"/>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L86"/>
  <sheetViews>
    <sheetView workbookViewId="0">
      <pane ySplit="1" topLeftCell="A59" activePane="bottomLeft" state="frozen"/>
      <selection pane="bottomLeft" activeCell="A3" sqref="A3:K3"/>
    </sheetView>
  </sheetViews>
  <sheetFormatPr baseColWidth="10" defaultColWidth="14.5" defaultRowHeight="15" customHeight="1"/>
  <cols>
    <col min="1" max="1" width="16" customWidth="1"/>
    <col min="2" max="2" width="45.1640625" customWidth="1"/>
    <col min="3" max="3" width="25.83203125" customWidth="1"/>
    <col min="4" max="4" width="2.5" customWidth="1"/>
    <col min="5" max="5" width="19.5" customWidth="1"/>
    <col min="6" max="6" width="18.5" customWidth="1"/>
    <col min="7" max="7" width="20.83203125" customWidth="1"/>
    <col min="8" max="8" width="3.33203125" customWidth="1"/>
    <col min="9" max="9" width="19.33203125" customWidth="1"/>
    <col min="10" max="10" width="18.5" customWidth="1"/>
    <col min="11" max="11" width="20.5" customWidth="1"/>
    <col min="12" max="12" width="2.33203125" customWidth="1"/>
  </cols>
  <sheetData>
    <row r="1" spans="1:12" ht="14.25" customHeight="1">
      <c r="A1" s="456" t="s">
        <v>0</v>
      </c>
      <c r="B1" s="457"/>
      <c r="C1" s="457"/>
      <c r="D1" s="457"/>
      <c r="E1" s="457"/>
      <c r="F1" s="457"/>
      <c r="G1" s="457"/>
      <c r="H1" s="457"/>
      <c r="I1" s="457"/>
      <c r="J1" s="457"/>
      <c r="K1" s="457"/>
      <c r="L1" s="19"/>
    </row>
    <row r="2" spans="1:12" ht="16.5" customHeight="1">
      <c r="A2" s="456" t="s">
        <v>1</v>
      </c>
      <c r="B2" s="457"/>
      <c r="C2" s="457"/>
      <c r="D2" s="457"/>
      <c r="E2" s="457"/>
      <c r="F2" s="457"/>
      <c r="G2" s="457"/>
      <c r="H2" s="457"/>
      <c r="I2" s="457"/>
      <c r="J2" s="457"/>
      <c r="K2" s="457"/>
      <c r="L2" s="19"/>
    </row>
    <row r="3" spans="1:12" ht="27.75" customHeight="1">
      <c r="A3" s="458" t="s">
        <v>2</v>
      </c>
      <c r="B3" s="457"/>
      <c r="C3" s="457"/>
      <c r="D3" s="457"/>
      <c r="E3" s="457"/>
      <c r="F3" s="457"/>
      <c r="G3" s="457"/>
      <c r="H3" s="457"/>
      <c r="I3" s="457"/>
      <c r="J3" s="457"/>
      <c r="K3" s="457"/>
      <c r="L3" s="20"/>
    </row>
    <row r="4" spans="1:12" ht="18" customHeight="1">
      <c r="A4" s="468" t="s">
        <v>42</v>
      </c>
      <c r="B4" s="457"/>
      <c r="C4" s="457"/>
      <c r="D4" s="457"/>
      <c r="E4" s="457"/>
      <c r="F4" s="457"/>
      <c r="G4" s="457"/>
      <c r="H4" s="457"/>
      <c r="I4" s="457"/>
      <c r="J4" s="457"/>
      <c r="K4" s="457"/>
      <c r="L4" s="21"/>
    </row>
    <row r="5" spans="1:12" ht="14.25" customHeight="1">
      <c r="A5" s="460" t="s">
        <v>4</v>
      </c>
      <c r="B5" s="457"/>
      <c r="C5" s="457"/>
      <c r="D5" s="457"/>
      <c r="E5" s="457"/>
      <c r="F5" s="457"/>
      <c r="G5" s="457"/>
      <c r="H5" s="457"/>
      <c r="I5" s="457"/>
      <c r="J5" s="457"/>
      <c r="K5" s="457"/>
      <c r="L5" s="22"/>
    </row>
    <row r="6" spans="1:12" ht="14.25" customHeight="1">
      <c r="A6" s="1"/>
      <c r="B6" s="1"/>
      <c r="C6" s="1"/>
      <c r="D6" s="1"/>
      <c r="E6" s="1"/>
      <c r="F6" s="1"/>
      <c r="G6" s="1"/>
      <c r="H6" s="1"/>
      <c r="I6" s="1"/>
      <c r="J6" s="1"/>
      <c r="K6" s="23"/>
      <c r="L6" s="24"/>
    </row>
    <row r="7" spans="1:12" ht="14.25" customHeight="1">
      <c r="A7" s="25"/>
      <c r="B7" s="26"/>
      <c r="C7" s="26"/>
      <c r="D7" s="26"/>
      <c r="E7" s="26"/>
      <c r="F7" s="26"/>
      <c r="G7" s="26"/>
      <c r="H7" s="26"/>
      <c r="I7" s="26"/>
      <c r="J7" s="26"/>
      <c r="K7" s="27"/>
      <c r="L7" s="28"/>
    </row>
    <row r="8" spans="1:12" ht="14.25" customHeight="1">
      <c r="A8" s="29" t="s">
        <v>43</v>
      </c>
      <c r="B8" s="30"/>
      <c r="C8" s="1"/>
      <c r="D8" s="1"/>
      <c r="E8" s="31"/>
      <c r="F8" s="31"/>
      <c r="G8" s="31"/>
      <c r="H8" s="31"/>
      <c r="I8" s="31"/>
      <c r="J8" s="31"/>
      <c r="K8" s="32"/>
      <c r="L8" s="33"/>
    </row>
    <row r="9" spans="1:12" ht="15" customHeight="1">
      <c r="A9" s="34"/>
      <c r="B9" s="1"/>
      <c r="C9" s="1"/>
      <c r="D9" s="35"/>
      <c r="E9" s="469" t="s">
        <v>44</v>
      </c>
      <c r="F9" s="464"/>
      <c r="G9" s="465"/>
      <c r="H9" s="36"/>
      <c r="I9" s="469"/>
      <c r="J9" s="464"/>
      <c r="K9" s="465"/>
      <c r="L9" s="37"/>
    </row>
    <row r="10" spans="1:12" ht="41.25" customHeight="1">
      <c r="A10" s="1"/>
      <c r="B10" s="38" t="s">
        <v>45</v>
      </c>
      <c r="C10" s="39" t="s">
        <v>6</v>
      </c>
      <c r="D10" s="40"/>
      <c r="E10" s="41" t="s">
        <v>46</v>
      </c>
      <c r="F10" s="41" t="s">
        <v>47</v>
      </c>
      <c r="G10" s="42" t="s">
        <v>48</v>
      </c>
      <c r="H10" s="43"/>
      <c r="I10" s="41" t="s">
        <v>46</v>
      </c>
      <c r="J10" s="41" t="s">
        <v>47</v>
      </c>
      <c r="K10" s="42" t="s">
        <v>48</v>
      </c>
      <c r="L10" s="44"/>
    </row>
    <row r="11" spans="1:12" ht="21" customHeight="1">
      <c r="A11" s="5">
        <f t="shared" ref="A11:A30" si="0">IF(COUNTA(B11)=1,MAX($A$10:A10)+1,"")</f>
        <v>1</v>
      </c>
      <c r="B11" s="6" t="s">
        <v>7</v>
      </c>
      <c r="C11" s="45">
        <f>VLOOKUP(A11,'attachment 1 oper'!$A$13:$H$32,8,0)</f>
        <v>0</v>
      </c>
      <c r="D11" s="46"/>
      <c r="E11" s="47">
        <v>9260</v>
      </c>
      <c r="F11" s="47"/>
      <c r="G11" s="48">
        <f t="shared" ref="G11:G30" si="1">E11-F11</f>
        <v>9260</v>
      </c>
      <c r="H11" s="49"/>
      <c r="I11" s="50"/>
      <c r="J11" s="49"/>
      <c r="K11" s="49"/>
      <c r="L11" s="51"/>
    </row>
    <row r="12" spans="1:12" ht="21" customHeight="1">
      <c r="A12" s="5">
        <f t="shared" si="0"/>
        <v>2</v>
      </c>
      <c r="B12" s="6" t="s">
        <v>8</v>
      </c>
      <c r="C12" s="45">
        <f>VLOOKUP(A12,'attachment 1 oper'!$A$13:$H$32,8,0)</f>
        <v>0</v>
      </c>
      <c r="D12" s="46"/>
      <c r="E12" s="47">
        <v>5000</v>
      </c>
      <c r="F12" s="47"/>
      <c r="G12" s="48">
        <f t="shared" si="1"/>
        <v>5000</v>
      </c>
      <c r="H12" s="52"/>
      <c r="I12" s="53"/>
      <c r="J12" s="52"/>
      <c r="K12" s="52"/>
      <c r="L12" s="54"/>
    </row>
    <row r="13" spans="1:12" ht="21" customHeight="1">
      <c r="A13" s="5">
        <f t="shared" si="0"/>
        <v>3</v>
      </c>
      <c r="B13" s="6" t="s">
        <v>9</v>
      </c>
      <c r="C13" s="45">
        <f>VLOOKUP(A13,'attachment 1 oper'!$A$13:$H$32,8,0)</f>
        <v>118705.32696000001</v>
      </c>
      <c r="D13" s="46"/>
      <c r="E13" s="47">
        <v>47838.75</v>
      </c>
      <c r="F13" s="47"/>
      <c r="G13" s="48">
        <f t="shared" si="1"/>
        <v>47838.75</v>
      </c>
      <c r="H13" s="52"/>
      <c r="I13" s="53"/>
      <c r="J13" s="52"/>
      <c r="K13" s="52"/>
      <c r="L13" s="54"/>
    </row>
    <row r="14" spans="1:12" ht="21" customHeight="1">
      <c r="A14" s="5">
        <f t="shared" si="0"/>
        <v>4</v>
      </c>
      <c r="B14" s="8" t="s">
        <v>10</v>
      </c>
      <c r="C14" s="45">
        <f>VLOOKUP(A14,'attachment 1 oper'!$A$13:$H$32,8,0)</f>
        <v>0</v>
      </c>
      <c r="D14" s="46"/>
      <c r="E14" s="47">
        <v>8000</v>
      </c>
      <c r="F14" s="47"/>
      <c r="G14" s="48">
        <f t="shared" si="1"/>
        <v>8000</v>
      </c>
      <c r="H14" s="52"/>
      <c r="I14" s="53"/>
      <c r="J14" s="52"/>
      <c r="K14" s="52"/>
      <c r="L14" s="54"/>
    </row>
    <row r="15" spans="1:12" ht="21" customHeight="1">
      <c r="A15" s="5">
        <f t="shared" si="0"/>
        <v>5</v>
      </c>
      <c r="B15" s="9" t="s">
        <v>11</v>
      </c>
      <c r="C15" s="45">
        <f>VLOOKUP(A15,'attachment 1 oper'!$A$13:$H$32,8,0)</f>
        <v>3029.15</v>
      </c>
      <c r="D15" s="46"/>
      <c r="E15" s="47"/>
      <c r="F15" s="47"/>
      <c r="G15" s="48">
        <f t="shared" si="1"/>
        <v>0</v>
      </c>
      <c r="H15" s="52"/>
      <c r="I15" s="53"/>
      <c r="J15" s="52"/>
      <c r="K15" s="52"/>
      <c r="L15" s="54"/>
    </row>
    <row r="16" spans="1:12" ht="21" customHeight="1">
      <c r="A16" s="5">
        <f t="shared" si="0"/>
        <v>6</v>
      </c>
      <c r="B16" s="9" t="s">
        <v>12</v>
      </c>
      <c r="C16" s="45">
        <f>VLOOKUP(A16,'attachment 1 oper'!$A$13:$H$32,8,0)</f>
        <v>0</v>
      </c>
      <c r="D16" s="46"/>
      <c r="E16" s="47"/>
      <c r="F16" s="47"/>
      <c r="G16" s="48">
        <f t="shared" si="1"/>
        <v>0</v>
      </c>
      <c r="H16" s="52"/>
      <c r="I16" s="53"/>
      <c r="J16" s="52"/>
      <c r="K16" s="52"/>
      <c r="L16" s="54"/>
    </row>
    <row r="17" spans="1:12" ht="21" customHeight="1">
      <c r="A17" s="5">
        <f t="shared" si="0"/>
        <v>7</v>
      </c>
      <c r="B17" s="9" t="s">
        <v>13</v>
      </c>
      <c r="C17" s="45">
        <f>VLOOKUP(A17,'attachment 1 oper'!$A$13:$H$32,8,0)</f>
        <v>0</v>
      </c>
      <c r="D17" s="46"/>
      <c r="E17" s="47">
        <v>1200</v>
      </c>
      <c r="F17" s="47"/>
      <c r="G17" s="48">
        <f t="shared" si="1"/>
        <v>1200</v>
      </c>
      <c r="H17" s="52"/>
      <c r="I17" s="53"/>
      <c r="J17" s="52"/>
      <c r="K17" s="52"/>
      <c r="L17" s="54"/>
    </row>
    <row r="18" spans="1:12" ht="21" customHeight="1">
      <c r="A18" s="5">
        <f t="shared" si="0"/>
        <v>8</v>
      </c>
      <c r="B18" s="9" t="s">
        <v>14</v>
      </c>
      <c r="C18" s="45">
        <f>VLOOKUP(A18,'attachment 1 oper'!$A$13:$H$32,8,0)</f>
        <v>0</v>
      </c>
      <c r="D18" s="46"/>
      <c r="E18" s="47"/>
      <c r="F18" s="47"/>
      <c r="G18" s="48">
        <f t="shared" si="1"/>
        <v>0</v>
      </c>
      <c r="H18" s="52"/>
      <c r="I18" s="53"/>
      <c r="J18" s="52"/>
      <c r="K18" s="52"/>
      <c r="L18" s="54"/>
    </row>
    <row r="19" spans="1:12" ht="21" customHeight="1">
      <c r="A19" s="5">
        <f t="shared" si="0"/>
        <v>9</v>
      </c>
      <c r="B19" s="9" t="s">
        <v>15</v>
      </c>
      <c r="C19" s="45">
        <f>VLOOKUP(A19,'attachment 1 oper'!$A$13:$H$32,8,0)</f>
        <v>0</v>
      </c>
      <c r="D19" s="46"/>
      <c r="E19" s="47">
        <v>11996</v>
      </c>
      <c r="F19" s="47"/>
      <c r="G19" s="48">
        <f t="shared" si="1"/>
        <v>11996</v>
      </c>
      <c r="H19" s="52"/>
      <c r="I19" s="53"/>
      <c r="J19" s="52"/>
      <c r="K19" s="52"/>
      <c r="L19" s="54"/>
    </row>
    <row r="20" spans="1:12" ht="21" customHeight="1">
      <c r="A20" s="5">
        <f t="shared" si="0"/>
        <v>10</v>
      </c>
      <c r="B20" s="9" t="s">
        <v>49</v>
      </c>
      <c r="C20" s="45">
        <f>VLOOKUP(A20,'attachment 1 oper'!$A$13:$H$32,8,0)</f>
        <v>0</v>
      </c>
      <c r="D20" s="46"/>
      <c r="E20" s="47"/>
      <c r="F20" s="47"/>
      <c r="G20" s="48">
        <f t="shared" si="1"/>
        <v>0</v>
      </c>
      <c r="H20" s="52"/>
      <c r="I20" s="53"/>
      <c r="J20" s="52"/>
      <c r="K20" s="52"/>
      <c r="L20" s="54"/>
    </row>
    <row r="21" spans="1:12" ht="21" customHeight="1">
      <c r="A21" s="5">
        <f t="shared" si="0"/>
        <v>11</v>
      </c>
      <c r="B21" s="9" t="s">
        <v>16</v>
      </c>
      <c r="C21" s="45">
        <f>VLOOKUP(A21,'attachment 1 oper'!$A$13:$H$32,8,0)</f>
        <v>0</v>
      </c>
      <c r="D21" s="46"/>
      <c r="E21" s="47"/>
      <c r="F21" s="47"/>
      <c r="G21" s="48">
        <f t="shared" si="1"/>
        <v>0</v>
      </c>
      <c r="H21" s="52"/>
      <c r="I21" s="53"/>
      <c r="J21" s="52"/>
      <c r="K21" s="52"/>
      <c r="L21" s="54"/>
    </row>
    <row r="22" spans="1:12" ht="21" customHeight="1">
      <c r="A22" s="5">
        <f t="shared" si="0"/>
        <v>12</v>
      </c>
      <c r="B22" s="9" t="s">
        <v>17</v>
      </c>
      <c r="C22" s="45">
        <f>VLOOKUP(A22,'attachment 1 oper'!$A$13:$H$32,8,0)</f>
        <v>8100</v>
      </c>
      <c r="D22" s="46"/>
      <c r="E22" s="47">
        <v>5400</v>
      </c>
      <c r="F22" s="47"/>
      <c r="G22" s="48">
        <f t="shared" si="1"/>
        <v>5400</v>
      </c>
      <c r="H22" s="52"/>
      <c r="I22" s="53"/>
      <c r="J22" s="52"/>
      <c r="K22" s="52"/>
      <c r="L22" s="54"/>
    </row>
    <row r="23" spans="1:12" ht="21" customHeight="1">
      <c r="A23" s="5">
        <f t="shared" si="0"/>
        <v>13</v>
      </c>
      <c r="B23" s="9" t="s">
        <v>18</v>
      </c>
      <c r="C23" s="45">
        <f>VLOOKUP(A23,'attachment 1 oper'!$A$13:$H$32,8,0)</f>
        <v>0</v>
      </c>
      <c r="D23" s="46"/>
      <c r="E23" s="47">
        <v>12470</v>
      </c>
      <c r="F23" s="47">
        <v>2227.5</v>
      </c>
      <c r="G23" s="48">
        <f t="shared" si="1"/>
        <v>10242.5</v>
      </c>
      <c r="H23" s="52"/>
      <c r="I23" s="53"/>
      <c r="J23" s="52"/>
      <c r="K23" s="52"/>
      <c r="L23" s="54"/>
    </row>
    <row r="24" spans="1:12" ht="21" customHeight="1">
      <c r="A24" s="5">
        <f t="shared" si="0"/>
        <v>14</v>
      </c>
      <c r="B24" s="9" t="s">
        <v>19</v>
      </c>
      <c r="C24" s="45">
        <f>VLOOKUP(A24,'attachment 1 oper'!$A$13:$H$32,8,0)</f>
        <v>0</v>
      </c>
      <c r="D24" s="46"/>
      <c r="E24" s="47"/>
      <c r="F24" s="47"/>
      <c r="G24" s="48">
        <f t="shared" si="1"/>
        <v>0</v>
      </c>
      <c r="H24" s="52"/>
      <c r="I24" s="36"/>
      <c r="J24" s="52"/>
      <c r="K24" s="52"/>
      <c r="L24" s="54"/>
    </row>
    <row r="25" spans="1:12" ht="21" customHeight="1">
      <c r="A25" s="5">
        <f t="shared" si="0"/>
        <v>15</v>
      </c>
      <c r="B25" s="9" t="s">
        <v>20</v>
      </c>
      <c r="C25" s="45">
        <f>VLOOKUP(A25,'attachment 1 oper'!$A$13:$H$32,8,0)</f>
        <v>0</v>
      </c>
      <c r="D25" s="46"/>
      <c r="E25" s="47">
        <v>1500</v>
      </c>
      <c r="F25" s="47">
        <v>4140</v>
      </c>
      <c r="G25" s="48">
        <f t="shared" si="1"/>
        <v>-2640</v>
      </c>
      <c r="H25" s="52"/>
      <c r="I25" s="53"/>
      <c r="J25" s="52"/>
      <c r="K25" s="52"/>
      <c r="L25" s="54"/>
    </row>
    <row r="26" spans="1:12" ht="21" customHeight="1">
      <c r="A26" s="5">
        <f t="shared" si="0"/>
        <v>16</v>
      </c>
      <c r="B26" s="9" t="s">
        <v>21</v>
      </c>
      <c r="C26" s="45">
        <f>VLOOKUP(A26,'attachment 1 oper'!$A$13:$H$32,8,0)</f>
        <v>0</v>
      </c>
      <c r="D26" s="46"/>
      <c r="E26" s="47"/>
      <c r="F26" s="47"/>
      <c r="G26" s="48">
        <f t="shared" si="1"/>
        <v>0</v>
      </c>
      <c r="H26" s="52"/>
      <c r="I26" s="36"/>
      <c r="J26" s="52"/>
      <c r="K26" s="52"/>
      <c r="L26" s="54"/>
    </row>
    <row r="27" spans="1:12" ht="21" customHeight="1">
      <c r="A27" s="5">
        <f t="shared" si="0"/>
        <v>17</v>
      </c>
      <c r="B27" s="10" t="s">
        <v>22</v>
      </c>
      <c r="C27" s="45">
        <f>VLOOKUP(A27,'attachment 1 oper'!$A$13:$H$32,8,0)</f>
        <v>0</v>
      </c>
      <c r="D27" s="46"/>
      <c r="E27" s="47"/>
      <c r="F27" s="47"/>
      <c r="G27" s="48">
        <f t="shared" si="1"/>
        <v>0</v>
      </c>
      <c r="H27" s="52"/>
      <c r="I27" s="53"/>
      <c r="J27" s="52"/>
      <c r="K27" s="52"/>
      <c r="L27" s="54"/>
    </row>
    <row r="28" spans="1:12" ht="21" customHeight="1">
      <c r="A28" s="5">
        <f t="shared" si="0"/>
        <v>18</v>
      </c>
      <c r="B28" s="10" t="s">
        <v>23</v>
      </c>
      <c r="C28" s="45">
        <f>VLOOKUP(A28,'attachment 1 oper'!$A$13:$H$32,8,0)</f>
        <v>2500</v>
      </c>
      <c r="D28" s="46"/>
      <c r="E28" s="47">
        <v>18950</v>
      </c>
      <c r="F28" s="47"/>
      <c r="G28" s="48">
        <f t="shared" si="1"/>
        <v>18950</v>
      </c>
      <c r="H28" s="52"/>
      <c r="I28" s="53"/>
      <c r="J28" s="52"/>
      <c r="K28" s="52"/>
      <c r="L28" s="54"/>
    </row>
    <row r="29" spans="1:12" ht="21" customHeight="1">
      <c r="A29" s="5">
        <f t="shared" si="0"/>
        <v>19</v>
      </c>
      <c r="B29" s="10" t="s">
        <v>24</v>
      </c>
      <c r="C29" s="45">
        <f>VLOOKUP(A29,'attachment 1 oper'!$A$13:$H$32,8,0)</f>
        <v>0</v>
      </c>
      <c r="D29" s="46"/>
      <c r="E29" s="47">
        <v>58150</v>
      </c>
      <c r="F29" s="48">
        <f>2446+10000</f>
        <v>12446</v>
      </c>
      <c r="G29" s="48">
        <f t="shared" si="1"/>
        <v>45704</v>
      </c>
      <c r="H29" s="52"/>
      <c r="I29" s="53"/>
      <c r="J29" s="52"/>
      <c r="K29" s="52"/>
      <c r="L29" s="54"/>
    </row>
    <row r="30" spans="1:12" ht="21" customHeight="1">
      <c r="A30" s="5">
        <f t="shared" si="0"/>
        <v>20</v>
      </c>
      <c r="B30" s="10" t="s">
        <v>25</v>
      </c>
      <c r="C30" s="45">
        <f>VLOOKUP(A30,'attachment 1 oper'!$A$13:$H$32,8,0)</f>
        <v>0</v>
      </c>
      <c r="D30" s="46"/>
      <c r="E30" s="47">
        <v>18100</v>
      </c>
      <c r="F30" s="47"/>
      <c r="G30" s="48">
        <f t="shared" si="1"/>
        <v>18100</v>
      </c>
      <c r="H30" s="52"/>
      <c r="I30" s="53"/>
      <c r="J30" s="52"/>
      <c r="K30" s="52"/>
      <c r="L30" s="54"/>
    </row>
    <row r="31" spans="1:12" ht="8.25" customHeight="1">
      <c r="A31" s="1"/>
      <c r="B31" s="1"/>
      <c r="C31" s="1"/>
      <c r="D31" s="35"/>
      <c r="E31" s="55"/>
      <c r="F31" s="56"/>
      <c r="G31" s="56"/>
      <c r="H31" s="56"/>
      <c r="I31" s="55"/>
      <c r="J31" s="56"/>
      <c r="K31" s="56"/>
      <c r="L31" s="54"/>
    </row>
    <row r="32" spans="1:12" ht="20.25" customHeight="1">
      <c r="A32" s="57" t="s">
        <v>50</v>
      </c>
      <c r="B32" s="58"/>
      <c r="C32" s="59">
        <f>SUM(C11:C30)</f>
        <v>132334.47696</v>
      </c>
      <c r="D32" s="60"/>
      <c r="E32" s="59">
        <f t="shared" ref="E32:G32" si="2">SUM(E11:E31)</f>
        <v>197864.75</v>
      </c>
      <c r="F32" s="59">
        <f t="shared" si="2"/>
        <v>18813.5</v>
      </c>
      <c r="G32" s="59">
        <f t="shared" si="2"/>
        <v>179051.25</v>
      </c>
      <c r="H32" s="59"/>
      <c r="I32" s="59">
        <f t="shared" ref="I32:K32" si="3">SUM(I11:I31)</f>
        <v>0</v>
      </c>
      <c r="J32" s="59">
        <f t="shared" si="3"/>
        <v>0</v>
      </c>
      <c r="K32" s="59">
        <f t="shared" si="3"/>
        <v>0</v>
      </c>
      <c r="L32" s="61"/>
    </row>
    <row r="33" spans="1:12" ht="14.25" customHeight="1">
      <c r="A33" s="1"/>
      <c r="B33" s="1"/>
      <c r="C33" s="1"/>
      <c r="D33" s="1"/>
      <c r="E33" s="1"/>
      <c r="F33" s="1"/>
      <c r="G33" s="1"/>
      <c r="H33" s="1"/>
      <c r="I33" s="1"/>
      <c r="J33" s="1"/>
      <c r="K33" s="1"/>
      <c r="L33" s="54"/>
    </row>
    <row r="34" spans="1:12" ht="14.25" customHeight="1">
      <c r="A34" s="29" t="s">
        <v>51</v>
      </c>
      <c r="B34" s="62"/>
      <c r="C34" s="63"/>
      <c r="D34" s="63"/>
      <c r="E34" s="64"/>
      <c r="F34" s="65"/>
      <c r="G34" s="65"/>
      <c r="H34" s="65"/>
      <c r="I34" s="64"/>
      <c r="J34" s="65"/>
      <c r="K34" s="66"/>
      <c r="L34" s="67"/>
    </row>
    <row r="35" spans="1:12" ht="19.5" customHeight="1">
      <c r="A35" s="68" t="s">
        <v>52</v>
      </c>
      <c r="B35" s="1"/>
      <c r="C35" s="30"/>
      <c r="D35" s="30"/>
      <c r="E35" s="69"/>
      <c r="F35" s="69"/>
      <c r="G35" s="69"/>
      <c r="H35" s="69"/>
      <c r="I35" s="69"/>
      <c r="J35" s="69"/>
      <c r="K35" s="70"/>
      <c r="L35" s="24"/>
    </row>
    <row r="36" spans="1:12" ht="6.75" customHeight="1">
      <c r="A36" s="34"/>
      <c r="B36" s="1"/>
      <c r="C36" s="1"/>
      <c r="D36" s="1"/>
      <c r="E36" s="69"/>
      <c r="F36" s="69"/>
      <c r="G36" s="69"/>
      <c r="H36" s="69"/>
      <c r="I36" s="69"/>
      <c r="J36" s="69"/>
      <c r="K36" s="70"/>
      <c r="L36" s="24"/>
    </row>
    <row r="37" spans="1:12" ht="24" customHeight="1">
      <c r="A37" s="1"/>
      <c r="B37" s="38" t="s">
        <v>45</v>
      </c>
      <c r="C37" s="39" t="s">
        <v>6</v>
      </c>
      <c r="D37" s="71"/>
      <c r="E37" s="69"/>
      <c r="F37" s="69"/>
      <c r="G37" s="69"/>
      <c r="H37" s="72"/>
      <c r="I37" s="73"/>
      <c r="J37" s="73"/>
      <c r="K37" s="70"/>
      <c r="L37" s="24"/>
    </row>
    <row r="38" spans="1:12" ht="21" customHeight="1">
      <c r="A38" s="5">
        <v>1</v>
      </c>
      <c r="B38" s="74"/>
      <c r="C38" s="75"/>
      <c r="D38" s="76"/>
      <c r="E38" s="69"/>
      <c r="F38" s="69"/>
      <c r="G38" s="69"/>
      <c r="H38" s="77"/>
      <c r="I38" s="69"/>
      <c r="J38" s="69"/>
      <c r="K38" s="70"/>
      <c r="L38" s="24"/>
    </row>
    <row r="39" spans="1:12" ht="21" customHeight="1">
      <c r="A39" s="5">
        <f t="shared" ref="A39:A42" si="4">+A38+1</f>
        <v>2</v>
      </c>
      <c r="B39" s="74"/>
      <c r="C39" s="75"/>
      <c r="D39" s="76"/>
      <c r="E39" s="69"/>
      <c r="F39" s="69"/>
      <c r="G39" s="69"/>
      <c r="H39" s="77"/>
      <c r="I39" s="69"/>
      <c r="J39" s="69"/>
      <c r="K39" s="70"/>
      <c r="L39" s="24"/>
    </row>
    <row r="40" spans="1:12" ht="21" customHeight="1">
      <c r="A40" s="5">
        <f t="shared" si="4"/>
        <v>3</v>
      </c>
      <c r="B40" s="74"/>
      <c r="C40" s="75"/>
      <c r="D40" s="76"/>
      <c r="E40" s="69"/>
      <c r="F40" s="69"/>
      <c r="G40" s="69"/>
      <c r="H40" s="77"/>
      <c r="I40" s="69"/>
      <c r="J40" s="69"/>
      <c r="K40" s="70"/>
      <c r="L40" s="24"/>
    </row>
    <row r="41" spans="1:12" ht="21" customHeight="1">
      <c r="A41" s="5">
        <f t="shared" si="4"/>
        <v>4</v>
      </c>
      <c r="B41" s="74"/>
      <c r="C41" s="75"/>
      <c r="D41" s="76"/>
      <c r="E41" s="69"/>
      <c r="F41" s="69"/>
      <c r="G41" s="69"/>
      <c r="H41" s="77"/>
      <c r="I41" s="69"/>
      <c r="J41" s="69"/>
      <c r="K41" s="70"/>
      <c r="L41" s="24"/>
    </row>
    <row r="42" spans="1:12" ht="21" customHeight="1">
      <c r="A42" s="5">
        <f t="shared" si="4"/>
        <v>5</v>
      </c>
      <c r="B42" s="74"/>
      <c r="C42" s="75"/>
      <c r="D42" s="76"/>
      <c r="E42" s="69"/>
      <c r="F42" s="69"/>
      <c r="G42" s="69"/>
      <c r="H42" s="77"/>
      <c r="I42" s="69"/>
      <c r="J42" s="69"/>
      <c r="K42" s="70"/>
      <c r="L42" s="24"/>
    </row>
    <row r="43" spans="1:12" ht="15.75" customHeight="1">
      <c r="A43" s="1"/>
      <c r="B43" s="1"/>
      <c r="C43" s="1"/>
      <c r="D43" s="1"/>
      <c r="E43" s="69"/>
      <c r="F43" s="69"/>
      <c r="G43" s="69"/>
      <c r="H43" s="69"/>
      <c r="I43" s="69"/>
      <c r="J43" s="69"/>
      <c r="K43" s="70"/>
      <c r="L43" s="24"/>
    </row>
    <row r="44" spans="1:12" ht="18" customHeight="1">
      <c r="A44" s="78" t="s">
        <v>53</v>
      </c>
      <c r="B44" s="78"/>
      <c r="C44" s="79">
        <f>+SUM(C38:C42)</f>
        <v>0</v>
      </c>
      <c r="D44" s="80"/>
      <c r="E44" s="81"/>
      <c r="F44" s="81"/>
      <c r="G44" s="81"/>
      <c r="H44" s="82"/>
      <c r="I44" s="81"/>
      <c r="J44" s="81"/>
      <c r="K44" s="83"/>
      <c r="L44" s="84"/>
    </row>
    <row r="45" spans="1:12" ht="9.75" customHeight="1">
      <c r="A45" s="34"/>
      <c r="B45" s="34"/>
      <c r="C45" s="85"/>
      <c r="D45" s="85"/>
      <c r="E45" s="81"/>
      <c r="F45" s="81"/>
      <c r="G45" s="81"/>
      <c r="H45" s="82"/>
      <c r="I45" s="81"/>
      <c r="J45" s="81"/>
      <c r="K45" s="83"/>
      <c r="L45" s="86"/>
    </row>
    <row r="46" spans="1:12" ht="18" customHeight="1">
      <c r="A46" s="68" t="s">
        <v>54</v>
      </c>
      <c r="B46" s="34"/>
      <c r="C46" s="85"/>
      <c r="D46" s="85"/>
      <c r="E46" s="87" t="s">
        <v>55</v>
      </c>
      <c r="F46" s="88"/>
      <c r="G46" s="88"/>
      <c r="H46" s="88"/>
      <c r="I46" s="88"/>
      <c r="J46" s="89"/>
      <c r="K46" s="90"/>
      <c r="L46" s="91"/>
    </row>
    <row r="47" spans="1:12" ht="7.5" customHeight="1">
      <c r="A47" s="68"/>
      <c r="B47" s="34"/>
      <c r="C47" s="85"/>
      <c r="D47" s="85"/>
      <c r="E47" s="85"/>
      <c r="F47" s="85"/>
      <c r="G47" s="85"/>
      <c r="H47" s="85"/>
      <c r="I47" s="34"/>
      <c r="J47" s="34"/>
      <c r="K47" s="92"/>
      <c r="L47" s="86"/>
    </row>
    <row r="48" spans="1:12" ht="21.75" customHeight="1">
      <c r="A48" s="34"/>
      <c r="B48" s="34"/>
      <c r="C48" s="34"/>
      <c r="D48" s="71"/>
      <c r="E48" s="463" t="s">
        <v>44</v>
      </c>
      <c r="F48" s="464"/>
      <c r="G48" s="465"/>
      <c r="H48" s="34"/>
      <c r="I48" s="463"/>
      <c r="J48" s="464"/>
      <c r="K48" s="465"/>
      <c r="L48" s="93"/>
    </row>
    <row r="49" spans="1:12" ht="21.75" customHeight="1">
      <c r="A49" s="34"/>
      <c r="B49" s="38" t="s">
        <v>45</v>
      </c>
      <c r="C49" s="39" t="s">
        <v>6</v>
      </c>
      <c r="D49" s="71"/>
      <c r="E49" s="94" t="s">
        <v>46</v>
      </c>
      <c r="F49" s="94" t="s">
        <v>47</v>
      </c>
      <c r="G49" s="95" t="s">
        <v>48</v>
      </c>
      <c r="H49" s="96"/>
      <c r="I49" s="94" t="s">
        <v>46</v>
      </c>
      <c r="J49" s="97" t="s">
        <v>47</v>
      </c>
      <c r="K49" s="98" t="s">
        <v>48</v>
      </c>
      <c r="L49" s="99"/>
    </row>
    <row r="50" spans="1:12" ht="22.5" customHeight="1">
      <c r="A50" s="5">
        <f t="shared" ref="A50:A69" si="5">IF(COUNTA(B50)=1,MAX($A$49:A49)+1,"")</f>
        <v>1</v>
      </c>
      <c r="B50" s="6" t="s">
        <v>7</v>
      </c>
      <c r="C50" s="45">
        <v>0</v>
      </c>
      <c r="D50" s="100"/>
      <c r="E50" s="47">
        <v>23725</v>
      </c>
      <c r="F50" s="47"/>
      <c r="G50" s="48">
        <f t="shared" ref="G50:G69" si="6">E50-F50</f>
        <v>23725</v>
      </c>
      <c r="H50" s="76"/>
      <c r="I50" s="101"/>
      <c r="J50" s="101"/>
      <c r="K50" s="102">
        <f>+I50-J50</f>
        <v>0</v>
      </c>
      <c r="L50" s="103"/>
    </row>
    <row r="51" spans="1:12" ht="22.5" customHeight="1">
      <c r="A51" s="5">
        <f t="shared" si="5"/>
        <v>2</v>
      </c>
      <c r="B51" s="6" t="s">
        <v>8</v>
      </c>
      <c r="C51" s="45">
        <v>0</v>
      </c>
      <c r="D51" s="100"/>
      <c r="E51" s="47">
        <v>7250</v>
      </c>
      <c r="F51" s="47"/>
      <c r="G51" s="48">
        <f t="shared" si="6"/>
        <v>7250</v>
      </c>
      <c r="H51" s="85"/>
      <c r="I51" s="104"/>
      <c r="J51" s="105"/>
      <c r="K51" s="106"/>
      <c r="L51" s="107"/>
    </row>
    <row r="52" spans="1:12" ht="22.5" customHeight="1">
      <c r="A52" s="5">
        <f t="shared" si="5"/>
        <v>3</v>
      </c>
      <c r="B52" s="6" t="s">
        <v>9</v>
      </c>
      <c r="C52" s="45">
        <v>448842.52</v>
      </c>
      <c r="D52" s="76"/>
      <c r="E52" s="47">
        <v>596665</v>
      </c>
      <c r="F52" s="47">
        <v>189647.86</v>
      </c>
      <c r="G52" s="48">
        <f t="shared" si="6"/>
        <v>407017.14</v>
      </c>
      <c r="H52" s="85"/>
      <c r="I52" s="104"/>
      <c r="J52" s="105"/>
      <c r="K52" s="106"/>
      <c r="L52" s="107"/>
    </row>
    <row r="53" spans="1:12" ht="22.5" customHeight="1">
      <c r="A53" s="5">
        <f t="shared" si="5"/>
        <v>4</v>
      </c>
      <c r="B53" s="8" t="s">
        <v>10</v>
      </c>
      <c r="C53" s="45">
        <v>50000</v>
      </c>
      <c r="D53" s="76"/>
      <c r="E53" s="47">
        <v>53427</v>
      </c>
      <c r="F53" s="47">
        <v>37520</v>
      </c>
      <c r="G53" s="48">
        <f t="shared" si="6"/>
        <v>15907</v>
      </c>
      <c r="H53" s="85"/>
      <c r="I53" s="104"/>
      <c r="J53" s="105"/>
      <c r="K53" s="106"/>
      <c r="L53" s="107"/>
    </row>
    <row r="54" spans="1:12" ht="22.5" customHeight="1">
      <c r="A54" s="5">
        <f t="shared" si="5"/>
        <v>5</v>
      </c>
      <c r="B54" s="9" t="s">
        <v>11</v>
      </c>
      <c r="C54" s="45">
        <v>0</v>
      </c>
      <c r="D54" s="76"/>
      <c r="E54" s="47"/>
      <c r="F54" s="47"/>
      <c r="G54" s="48">
        <f t="shared" si="6"/>
        <v>0</v>
      </c>
      <c r="H54" s="85"/>
      <c r="I54" s="104"/>
      <c r="J54" s="105"/>
      <c r="K54" s="106"/>
      <c r="L54" s="107"/>
    </row>
    <row r="55" spans="1:12" ht="22.5" customHeight="1">
      <c r="A55" s="5">
        <f t="shared" si="5"/>
        <v>6</v>
      </c>
      <c r="B55" s="9" t="s">
        <v>12</v>
      </c>
      <c r="C55" s="45">
        <v>0</v>
      </c>
      <c r="D55" s="76"/>
      <c r="E55" s="47">
        <v>334930</v>
      </c>
      <c r="F55" s="47">
        <v>141060</v>
      </c>
      <c r="G55" s="48">
        <f t="shared" si="6"/>
        <v>193870</v>
      </c>
      <c r="H55" s="85"/>
      <c r="I55" s="104"/>
      <c r="J55" s="105"/>
      <c r="K55" s="106"/>
      <c r="L55" s="107"/>
    </row>
    <row r="56" spans="1:12" ht="22.5" customHeight="1">
      <c r="A56" s="5">
        <f t="shared" si="5"/>
        <v>7</v>
      </c>
      <c r="B56" s="9" t="s">
        <v>13</v>
      </c>
      <c r="C56" s="45">
        <v>0</v>
      </c>
      <c r="D56" s="76"/>
      <c r="E56" s="47">
        <v>49100</v>
      </c>
      <c r="F56" s="47"/>
      <c r="G56" s="48">
        <f t="shared" si="6"/>
        <v>49100</v>
      </c>
      <c r="H56" s="85"/>
      <c r="I56" s="104"/>
      <c r="J56" s="105"/>
      <c r="K56" s="106"/>
      <c r="L56" s="107"/>
    </row>
    <row r="57" spans="1:12" ht="22.5" customHeight="1">
      <c r="A57" s="5">
        <f t="shared" si="5"/>
        <v>8</v>
      </c>
      <c r="B57" s="108" t="s">
        <v>14</v>
      </c>
      <c r="C57" s="45">
        <v>0</v>
      </c>
      <c r="D57" s="76"/>
      <c r="E57" s="47">
        <v>40149</v>
      </c>
      <c r="F57" s="47">
        <v>4225</v>
      </c>
      <c r="G57" s="48">
        <f t="shared" si="6"/>
        <v>35924</v>
      </c>
      <c r="H57" s="85"/>
      <c r="I57" s="104"/>
      <c r="J57" s="105"/>
      <c r="K57" s="106"/>
      <c r="L57" s="107"/>
    </row>
    <row r="58" spans="1:12" ht="22.5" customHeight="1">
      <c r="A58" s="5">
        <f t="shared" si="5"/>
        <v>9</v>
      </c>
      <c r="B58" s="9" t="s">
        <v>15</v>
      </c>
      <c r="C58" s="45">
        <v>0</v>
      </c>
      <c r="D58" s="76"/>
      <c r="E58" s="47">
        <v>28888</v>
      </c>
      <c r="F58" s="47">
        <v>2131.86</v>
      </c>
      <c r="G58" s="48">
        <f t="shared" si="6"/>
        <v>26756.14</v>
      </c>
      <c r="H58" s="85"/>
      <c r="I58" s="104"/>
      <c r="J58" s="105"/>
      <c r="K58" s="106"/>
      <c r="L58" s="107"/>
    </row>
    <row r="59" spans="1:12" ht="22.5" customHeight="1">
      <c r="A59" s="5">
        <f t="shared" si="5"/>
        <v>10</v>
      </c>
      <c r="B59" s="9" t="s">
        <v>49</v>
      </c>
      <c r="C59" s="45">
        <v>0</v>
      </c>
      <c r="D59" s="76"/>
      <c r="E59" s="47">
        <v>32305</v>
      </c>
      <c r="F59" s="47"/>
      <c r="G59" s="48">
        <f t="shared" si="6"/>
        <v>32305</v>
      </c>
      <c r="H59" s="85"/>
      <c r="I59" s="104"/>
      <c r="J59" s="105"/>
      <c r="K59" s="106"/>
      <c r="L59" s="107"/>
    </row>
    <row r="60" spans="1:12" ht="22.5" customHeight="1">
      <c r="A60" s="5">
        <f t="shared" si="5"/>
        <v>11</v>
      </c>
      <c r="B60" s="9" t="s">
        <v>16</v>
      </c>
      <c r="C60" s="45">
        <v>6600</v>
      </c>
      <c r="D60" s="76"/>
      <c r="E60" s="47">
        <v>90898.44</v>
      </c>
      <c r="F60" s="47"/>
      <c r="G60" s="48">
        <f t="shared" si="6"/>
        <v>90898.44</v>
      </c>
      <c r="H60" s="85"/>
      <c r="I60" s="104"/>
      <c r="J60" s="105"/>
      <c r="K60" s="106"/>
      <c r="L60" s="107"/>
    </row>
    <row r="61" spans="1:12" ht="22.5" customHeight="1">
      <c r="A61" s="5">
        <f t="shared" si="5"/>
        <v>12</v>
      </c>
      <c r="B61" s="9" t="s">
        <v>17</v>
      </c>
      <c r="C61" s="45">
        <v>10400</v>
      </c>
      <c r="D61" s="76"/>
      <c r="E61" s="47">
        <v>54479.5</v>
      </c>
      <c r="F61" s="48">
        <f>8740+11004</f>
        <v>19744</v>
      </c>
      <c r="G61" s="48">
        <f t="shared" si="6"/>
        <v>34735.5</v>
      </c>
      <c r="H61" s="85"/>
      <c r="I61" s="104"/>
      <c r="J61" s="105"/>
      <c r="K61" s="106"/>
      <c r="L61" s="107"/>
    </row>
    <row r="62" spans="1:12" ht="22.5" customHeight="1">
      <c r="A62" s="5">
        <f t="shared" si="5"/>
        <v>13</v>
      </c>
      <c r="B62" s="9" t="s">
        <v>18</v>
      </c>
      <c r="C62" s="45">
        <v>21500</v>
      </c>
      <c r="D62" s="76"/>
      <c r="E62" s="47">
        <v>89536.75</v>
      </c>
      <c r="F62" s="48">
        <f>5556.75+2000</f>
        <v>7556.75</v>
      </c>
      <c r="G62" s="48">
        <f t="shared" si="6"/>
        <v>81980</v>
      </c>
      <c r="H62" s="85"/>
      <c r="I62" s="104"/>
      <c r="J62" s="105"/>
      <c r="K62" s="106"/>
      <c r="L62" s="107"/>
    </row>
    <row r="63" spans="1:12" ht="22.5" customHeight="1">
      <c r="A63" s="5">
        <f t="shared" si="5"/>
        <v>14</v>
      </c>
      <c r="B63" s="9" t="s">
        <v>19</v>
      </c>
      <c r="C63" s="45">
        <v>10000</v>
      </c>
      <c r="D63" s="76"/>
      <c r="E63" s="47"/>
      <c r="F63" s="47"/>
      <c r="G63" s="48">
        <f t="shared" si="6"/>
        <v>0</v>
      </c>
      <c r="H63" s="85"/>
      <c r="I63" s="104"/>
      <c r="J63" s="105"/>
      <c r="K63" s="106"/>
      <c r="L63" s="107"/>
    </row>
    <row r="64" spans="1:12" ht="22.5" customHeight="1">
      <c r="A64" s="5">
        <f t="shared" si="5"/>
        <v>15</v>
      </c>
      <c r="B64" s="9" t="s">
        <v>20</v>
      </c>
      <c r="C64" s="45">
        <v>19000</v>
      </c>
      <c r="D64" s="76"/>
      <c r="E64" s="47">
        <v>161205.75</v>
      </c>
      <c r="F64" s="47">
        <v>1750</v>
      </c>
      <c r="G64" s="48">
        <f t="shared" si="6"/>
        <v>159455.75</v>
      </c>
      <c r="H64" s="85"/>
      <c r="I64" s="104"/>
      <c r="J64" s="105"/>
      <c r="K64" s="106"/>
      <c r="L64" s="107"/>
    </row>
    <row r="65" spans="1:12" ht="22.5" customHeight="1">
      <c r="A65" s="5">
        <f t="shared" si="5"/>
        <v>16</v>
      </c>
      <c r="B65" s="9" t="s">
        <v>21</v>
      </c>
      <c r="C65" s="45">
        <v>0</v>
      </c>
      <c r="D65" s="76"/>
      <c r="E65" s="47"/>
      <c r="F65" s="47"/>
      <c r="G65" s="48">
        <f t="shared" si="6"/>
        <v>0</v>
      </c>
      <c r="H65" s="85"/>
      <c r="I65" s="104"/>
      <c r="J65" s="105"/>
      <c r="K65" s="106"/>
      <c r="L65" s="107"/>
    </row>
    <row r="66" spans="1:12" ht="22.5" customHeight="1">
      <c r="A66" s="5">
        <f t="shared" si="5"/>
        <v>17</v>
      </c>
      <c r="B66" s="10" t="s">
        <v>22</v>
      </c>
      <c r="C66" s="45">
        <v>209800</v>
      </c>
      <c r="D66" s="76"/>
      <c r="E66" s="47">
        <v>644508.16000000003</v>
      </c>
      <c r="F66" s="47">
        <v>189647.86</v>
      </c>
      <c r="G66" s="48">
        <f t="shared" si="6"/>
        <v>454860.30000000005</v>
      </c>
      <c r="H66" s="85"/>
      <c r="I66" s="104"/>
      <c r="J66" s="105"/>
      <c r="K66" s="106"/>
      <c r="L66" s="107"/>
    </row>
    <row r="67" spans="1:12" ht="22.5" customHeight="1">
      <c r="A67" s="5">
        <f t="shared" si="5"/>
        <v>18</v>
      </c>
      <c r="B67" s="10" t="s">
        <v>23</v>
      </c>
      <c r="C67" s="45">
        <v>164023</v>
      </c>
      <c r="D67" s="76"/>
      <c r="E67" s="47">
        <v>541584.4</v>
      </c>
      <c r="F67" s="47">
        <v>505854.7</v>
      </c>
      <c r="G67" s="48">
        <f t="shared" si="6"/>
        <v>35729.700000000012</v>
      </c>
      <c r="H67" s="85"/>
      <c r="I67" s="104"/>
      <c r="J67" s="105"/>
      <c r="K67" s="106"/>
      <c r="L67" s="107"/>
    </row>
    <row r="68" spans="1:12" ht="22.5" customHeight="1">
      <c r="A68" s="5">
        <f t="shared" si="5"/>
        <v>19</v>
      </c>
      <c r="B68" s="10" t="s">
        <v>24</v>
      </c>
      <c r="C68" s="45">
        <v>165000</v>
      </c>
      <c r="D68" s="76"/>
      <c r="E68" s="47">
        <v>462255</v>
      </c>
      <c r="F68" s="48">
        <f>40708.5+5138+52040+5691.15</f>
        <v>103577.65</v>
      </c>
      <c r="G68" s="48">
        <f t="shared" si="6"/>
        <v>358677.35</v>
      </c>
      <c r="H68" s="85"/>
      <c r="I68" s="104"/>
      <c r="J68" s="105"/>
      <c r="K68" s="106"/>
      <c r="L68" s="107"/>
    </row>
    <row r="69" spans="1:12" ht="22.5" customHeight="1">
      <c r="A69" s="5">
        <f t="shared" si="5"/>
        <v>20</v>
      </c>
      <c r="B69" s="10" t="s">
        <v>25</v>
      </c>
      <c r="C69" s="45">
        <v>262500</v>
      </c>
      <c r="D69" s="76"/>
      <c r="E69" s="47">
        <v>170617.82</v>
      </c>
      <c r="F69" s="47">
        <v>76864.320000000007</v>
      </c>
      <c r="G69" s="48">
        <f t="shared" si="6"/>
        <v>93753.5</v>
      </c>
      <c r="H69" s="85"/>
      <c r="I69" s="104"/>
      <c r="J69" s="105"/>
      <c r="K69" s="106"/>
      <c r="L69" s="107"/>
    </row>
    <row r="70" spans="1:12" ht="6.75" customHeight="1">
      <c r="A70" s="109">
        <v>21</v>
      </c>
      <c r="B70" s="1"/>
      <c r="C70" s="1"/>
      <c r="D70" s="1"/>
      <c r="E70" s="1"/>
      <c r="F70" s="1"/>
      <c r="G70" s="1"/>
      <c r="H70" s="1"/>
      <c r="I70" s="1"/>
      <c r="J70" s="35"/>
      <c r="K70" s="110"/>
      <c r="L70" s="24"/>
    </row>
    <row r="71" spans="1:12" ht="18.75" customHeight="1">
      <c r="A71" s="78" t="s">
        <v>56</v>
      </c>
      <c r="B71" s="85"/>
      <c r="C71" s="111">
        <f>SUM(C50:C69)</f>
        <v>1367665.52</v>
      </c>
      <c r="D71" s="85"/>
      <c r="E71" s="112">
        <f t="shared" ref="E71:K71" si="7">SUM(E50:E69)</f>
        <v>3381524.82</v>
      </c>
      <c r="F71" s="112">
        <f t="shared" si="7"/>
        <v>1279580</v>
      </c>
      <c r="G71" s="112">
        <f t="shared" si="7"/>
        <v>2101944.8199999998</v>
      </c>
      <c r="H71" s="85">
        <f t="shared" si="7"/>
        <v>0</v>
      </c>
      <c r="I71" s="112">
        <f t="shared" si="7"/>
        <v>0</v>
      </c>
      <c r="J71" s="112">
        <f t="shared" si="7"/>
        <v>0</v>
      </c>
      <c r="K71" s="113">
        <f t="shared" si="7"/>
        <v>0</v>
      </c>
      <c r="L71" s="107"/>
    </row>
    <row r="72" spans="1:12" ht="14.25" customHeight="1">
      <c r="A72" s="1"/>
      <c r="B72" s="1"/>
      <c r="C72" s="1"/>
      <c r="D72" s="1"/>
      <c r="E72" s="1"/>
      <c r="F72" s="1"/>
      <c r="G72" s="1"/>
      <c r="H72" s="1"/>
      <c r="I72" s="1"/>
      <c r="J72" s="35"/>
      <c r="K72" s="110"/>
      <c r="L72" s="24"/>
    </row>
    <row r="73" spans="1:12" ht="25.5" customHeight="1">
      <c r="A73" s="114" t="s">
        <v>57</v>
      </c>
      <c r="B73" s="115"/>
      <c r="C73" s="116">
        <f>C71</f>
        <v>1367665.52</v>
      </c>
      <c r="D73" s="115"/>
      <c r="E73" s="117"/>
      <c r="F73" s="117"/>
      <c r="G73" s="118"/>
      <c r="H73" s="118"/>
      <c r="I73" s="118"/>
      <c r="J73" s="118"/>
      <c r="K73" s="119">
        <f>+C71-C44</f>
        <v>1367665.52</v>
      </c>
      <c r="L73" s="120"/>
    </row>
    <row r="74" spans="1:12" ht="14.25" customHeight="1">
      <c r="A74" s="1"/>
      <c r="B74" s="1"/>
      <c r="C74" s="1"/>
      <c r="D74" s="1"/>
      <c r="E74" s="1"/>
      <c r="F74" s="1"/>
      <c r="G74" s="1"/>
      <c r="H74" s="1"/>
      <c r="I74" s="1"/>
      <c r="J74" s="35"/>
      <c r="K74" s="110"/>
      <c r="L74" s="24"/>
    </row>
    <row r="75" spans="1:12" ht="23.25" customHeight="1">
      <c r="A75" s="121" t="s">
        <v>58</v>
      </c>
      <c r="B75" s="121"/>
      <c r="C75" s="121"/>
      <c r="D75" s="121"/>
      <c r="E75" s="122">
        <f>SUM(C32,C71)</f>
        <v>1499999.9969600001</v>
      </c>
      <c r="F75" s="121"/>
      <c r="G75" s="123"/>
      <c r="H75" s="123"/>
      <c r="I75" s="123"/>
      <c r="J75" s="466">
        <f>+K73+C32</f>
        <v>1499999.9969600001</v>
      </c>
      <c r="K75" s="467"/>
      <c r="L75" s="124"/>
    </row>
    <row r="76" spans="1:12" ht="23.25" customHeight="1">
      <c r="A76" s="125"/>
      <c r="B76" s="125"/>
      <c r="C76" s="125"/>
      <c r="D76" s="125"/>
      <c r="E76" s="125"/>
      <c r="F76" s="125"/>
      <c r="G76" s="126"/>
      <c r="H76" s="126"/>
      <c r="I76" s="126"/>
      <c r="J76" s="127"/>
      <c r="K76" s="128"/>
      <c r="L76" s="129"/>
    </row>
    <row r="77" spans="1:12" ht="23.25" customHeight="1">
      <c r="A77" s="125"/>
      <c r="B77" s="125"/>
      <c r="C77" s="125"/>
      <c r="D77" s="125"/>
      <c r="E77" s="125"/>
      <c r="F77" s="125"/>
      <c r="G77" s="126"/>
      <c r="H77" s="126"/>
      <c r="I77" s="126"/>
      <c r="J77" s="127"/>
      <c r="K77" s="130"/>
      <c r="L77" s="129"/>
    </row>
    <row r="78" spans="1:12" ht="15.75" customHeight="1">
      <c r="A78" s="1"/>
      <c r="B78" s="1"/>
      <c r="C78" s="1"/>
      <c r="D78" s="1"/>
      <c r="E78" s="1"/>
      <c r="F78" s="1"/>
      <c r="G78" s="1"/>
      <c r="H78" s="1"/>
      <c r="I78" s="1"/>
      <c r="J78" s="1"/>
      <c r="K78" s="23"/>
      <c r="L78" s="24"/>
    </row>
    <row r="79" spans="1:12" ht="14.25" customHeight="1">
      <c r="A79" s="1" t="s">
        <v>27</v>
      </c>
      <c r="B79" s="1"/>
      <c r="C79" s="1" t="s">
        <v>28</v>
      </c>
      <c r="D79" s="1"/>
      <c r="E79" s="17" t="s">
        <v>35</v>
      </c>
      <c r="F79" s="1"/>
      <c r="G79" s="1"/>
      <c r="H79" s="1"/>
      <c r="I79" s="17" t="s">
        <v>36</v>
      </c>
      <c r="J79" s="1"/>
      <c r="K79" s="23"/>
      <c r="L79" s="24"/>
    </row>
    <row r="80" spans="1:12" ht="13.5" customHeight="1">
      <c r="A80" s="1"/>
      <c r="B80" s="1"/>
      <c r="C80" s="1"/>
      <c r="D80" s="1"/>
      <c r="E80" s="17"/>
      <c r="F80" s="1"/>
      <c r="G80" s="1"/>
      <c r="H80" s="1"/>
      <c r="I80" s="17"/>
      <c r="J80" s="1"/>
      <c r="K80" s="23"/>
      <c r="L80" s="24"/>
    </row>
    <row r="81" spans="1:12" ht="12.75" customHeight="1">
      <c r="A81" s="1"/>
      <c r="B81" s="1"/>
      <c r="C81" s="1"/>
      <c r="D81" s="1"/>
      <c r="E81" s="17"/>
      <c r="F81" s="1"/>
      <c r="G81" s="1"/>
      <c r="H81" s="1"/>
      <c r="I81" s="17"/>
      <c r="J81" s="1"/>
      <c r="K81" s="23"/>
      <c r="L81" s="24"/>
    </row>
    <row r="82" spans="1:12" ht="14.25" customHeight="1">
      <c r="A82" s="16" t="s">
        <v>29</v>
      </c>
      <c r="B82" s="1"/>
      <c r="C82" s="16" t="s">
        <v>30</v>
      </c>
      <c r="D82" s="1"/>
      <c r="E82" s="18" t="s">
        <v>37</v>
      </c>
      <c r="F82" s="1"/>
      <c r="G82" s="1"/>
      <c r="H82" s="1"/>
      <c r="I82" s="131" t="s">
        <v>38</v>
      </c>
      <c r="J82" s="1"/>
      <c r="K82" s="23"/>
      <c r="L82" s="24"/>
    </row>
    <row r="83" spans="1:12" ht="14.25" customHeight="1">
      <c r="A83" s="1" t="s">
        <v>31</v>
      </c>
      <c r="B83" s="1"/>
      <c r="C83" s="1" t="s">
        <v>32</v>
      </c>
      <c r="D83" s="1"/>
      <c r="E83" s="17" t="s">
        <v>39</v>
      </c>
      <c r="F83" s="1"/>
      <c r="G83" s="1"/>
      <c r="H83" s="1"/>
      <c r="I83" s="17" t="s">
        <v>40</v>
      </c>
      <c r="J83" s="1"/>
      <c r="K83" s="92"/>
      <c r="L83" s="86"/>
    </row>
    <row r="84" spans="1:12" ht="14.25" customHeight="1">
      <c r="A84" s="461" t="s">
        <v>33</v>
      </c>
      <c r="B84" s="462"/>
      <c r="C84" s="1" t="s">
        <v>34</v>
      </c>
      <c r="D84" s="1"/>
      <c r="E84" s="17" t="s">
        <v>41</v>
      </c>
      <c r="F84" s="1"/>
      <c r="G84" s="1"/>
      <c r="H84" s="1"/>
      <c r="I84" s="17" t="s">
        <v>41</v>
      </c>
      <c r="J84" s="1"/>
      <c r="K84" s="23"/>
      <c r="L84" s="24"/>
    </row>
    <row r="85" spans="1:12" ht="14.25" customHeight="1">
      <c r="A85" s="1"/>
      <c r="B85" s="1"/>
      <c r="C85" s="1"/>
      <c r="D85" s="1"/>
      <c r="E85" s="1"/>
      <c r="F85" s="1"/>
      <c r="G85" s="1"/>
      <c r="H85" s="1"/>
      <c r="I85" s="1"/>
      <c r="J85" s="1"/>
      <c r="K85" s="23"/>
      <c r="L85" s="24"/>
    </row>
    <row r="86" spans="1:12" ht="14.25" customHeight="1">
      <c r="A86" s="1"/>
      <c r="B86" s="1"/>
      <c r="C86" s="1"/>
      <c r="D86" s="1"/>
      <c r="E86" s="1"/>
      <c r="F86" s="1"/>
      <c r="G86" s="1"/>
      <c r="H86" s="1"/>
      <c r="I86" s="1"/>
      <c r="J86" s="1"/>
      <c r="K86" s="23"/>
      <c r="L86" s="24"/>
    </row>
  </sheetData>
  <mergeCells count="11">
    <mergeCell ref="E48:G48"/>
    <mergeCell ref="I48:K48"/>
    <mergeCell ref="J75:K75"/>
    <mergeCell ref="A84:B84"/>
    <mergeCell ref="A1:K1"/>
    <mergeCell ref="A2:K2"/>
    <mergeCell ref="A3:K3"/>
    <mergeCell ref="A4:K4"/>
    <mergeCell ref="A5:K5"/>
    <mergeCell ref="E9:G9"/>
    <mergeCell ref="I9:K9"/>
  </mergeCells>
  <pageMargins left="0.55000000000000004" right="0.16" top="0.25" bottom="0.19" header="0" footer="0"/>
  <pageSetup paperSize="9" scale="70" orientation="landscape"/>
  <headerFooter>
    <oddFooter>&amp;RSummary</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pageSetUpPr fitToPage="1"/>
  </sheetPr>
  <dimension ref="A1:G23"/>
  <sheetViews>
    <sheetView workbookViewId="0">
      <selection activeCell="B16" sqref="B16:F16"/>
    </sheetView>
  </sheetViews>
  <sheetFormatPr baseColWidth="10" defaultColWidth="14.5" defaultRowHeight="15" customHeight="1"/>
  <cols>
    <col min="1" max="1" width="2.33203125" customWidth="1"/>
    <col min="2" max="2" width="31.6640625" customWidth="1"/>
    <col min="3" max="3" width="20.83203125" customWidth="1"/>
    <col min="4" max="5" width="14.5" customWidth="1"/>
    <col min="6" max="6" width="24.5" customWidth="1"/>
    <col min="7" max="7" width="2.33203125" customWidth="1"/>
  </cols>
  <sheetData>
    <row r="1" spans="1:7" ht="11.25" customHeight="1">
      <c r="A1" s="218"/>
      <c r="B1" s="218"/>
      <c r="C1" s="218"/>
      <c r="D1" s="218"/>
      <c r="E1" s="218"/>
      <c r="F1" s="218"/>
      <c r="G1" s="219"/>
    </row>
    <row r="2" spans="1:7" ht="33" customHeight="1">
      <c r="A2" s="218"/>
      <c r="B2" s="475" t="s">
        <v>329</v>
      </c>
      <c r="C2" s="464"/>
      <c r="D2" s="464"/>
      <c r="E2" s="464"/>
      <c r="F2" s="465"/>
      <c r="G2" s="219"/>
    </row>
    <row r="3" spans="1:7" ht="15.75" customHeight="1">
      <c r="A3" s="220"/>
      <c r="B3" s="476" t="s">
        <v>82</v>
      </c>
      <c r="C3" s="477"/>
      <c r="D3" s="477"/>
      <c r="E3" s="477"/>
      <c r="F3" s="478"/>
      <c r="G3" s="219"/>
    </row>
    <row r="4" spans="1:7" ht="15.75" customHeight="1">
      <c r="A4" s="218"/>
      <c r="B4" s="479" t="s">
        <v>83</v>
      </c>
      <c r="C4" s="480"/>
      <c r="D4" s="480"/>
      <c r="E4" s="481" t="s">
        <v>84</v>
      </c>
      <c r="F4" s="480"/>
      <c r="G4" s="219"/>
    </row>
    <row r="5" spans="1:7" ht="15.75" customHeight="1">
      <c r="A5" s="221"/>
      <c r="B5" s="526" t="s">
        <v>117</v>
      </c>
      <c r="C5" s="480"/>
      <c r="D5" s="480"/>
      <c r="E5" s="549">
        <f>F14</f>
        <v>150000</v>
      </c>
      <c r="F5" s="480"/>
      <c r="G5" s="219"/>
    </row>
    <row r="6" spans="1:7" ht="15.75" customHeight="1">
      <c r="A6" s="221"/>
      <c r="B6" s="526" t="s">
        <v>330</v>
      </c>
      <c r="C6" s="480"/>
      <c r="D6" s="480"/>
      <c r="E6" s="521">
        <v>15000</v>
      </c>
      <c r="F6" s="480"/>
      <c r="G6" s="219"/>
    </row>
    <row r="7" spans="1:7" ht="15.75" customHeight="1">
      <c r="A7" s="222"/>
      <c r="B7" s="497" t="s">
        <v>86</v>
      </c>
      <c r="C7" s="498"/>
      <c r="D7" s="499"/>
      <c r="E7" s="500">
        <f>SUM(E5:F6)</f>
        <v>165000</v>
      </c>
      <c r="F7" s="499"/>
      <c r="G7" s="219"/>
    </row>
    <row r="8" spans="1:7" ht="15.75" customHeight="1">
      <c r="A8" s="223"/>
      <c r="B8" s="223"/>
      <c r="C8" s="223"/>
      <c r="D8" s="223"/>
      <c r="E8" s="223"/>
      <c r="F8" s="223"/>
      <c r="G8" s="219"/>
    </row>
    <row r="9" spans="1:7" ht="15.75" customHeight="1">
      <c r="A9" s="225"/>
      <c r="B9" s="501" t="s">
        <v>302</v>
      </c>
      <c r="C9" s="502"/>
      <c r="D9" s="502"/>
      <c r="E9" s="502"/>
      <c r="F9" s="503"/>
      <c r="G9" s="219"/>
    </row>
    <row r="10" spans="1:7" ht="15.75" customHeight="1">
      <c r="A10" s="226"/>
      <c r="B10" s="227" t="s">
        <v>88</v>
      </c>
      <c r="C10" s="228" t="s">
        <v>89</v>
      </c>
      <c r="D10" s="228" t="s">
        <v>90</v>
      </c>
      <c r="E10" s="228" t="s">
        <v>91</v>
      </c>
      <c r="F10" s="229" t="s">
        <v>92</v>
      </c>
      <c r="G10" s="219"/>
    </row>
    <row r="11" spans="1:7" ht="15.75" customHeight="1">
      <c r="A11" s="225"/>
      <c r="B11" s="504" t="s">
        <v>303</v>
      </c>
      <c r="C11" s="505"/>
      <c r="D11" s="505"/>
      <c r="E11" s="505"/>
      <c r="F11" s="506"/>
      <c r="G11" s="219"/>
    </row>
    <row r="12" spans="1:7" ht="15.75" customHeight="1">
      <c r="A12" s="230"/>
      <c r="B12" s="258" t="s">
        <v>303</v>
      </c>
      <c r="C12" s="232"/>
      <c r="D12" s="232"/>
      <c r="E12" s="233"/>
      <c r="F12" s="410">
        <v>150000</v>
      </c>
      <c r="G12" s="219"/>
    </row>
    <row r="13" spans="1:7" ht="15.75" customHeight="1">
      <c r="A13" s="225"/>
      <c r="B13" s="518" t="s">
        <v>92</v>
      </c>
      <c r="C13" s="490"/>
      <c r="D13" s="490"/>
      <c r="E13" s="491"/>
      <c r="F13" s="239">
        <f>SUM(F12)</f>
        <v>150000</v>
      </c>
      <c r="G13" s="219"/>
    </row>
    <row r="14" spans="1:7" ht="15.75" customHeight="1">
      <c r="A14" s="223"/>
      <c r="B14" s="507" t="s">
        <v>94</v>
      </c>
      <c r="C14" s="508"/>
      <c r="D14" s="508"/>
      <c r="E14" s="509"/>
      <c r="F14" s="240">
        <f>F13</f>
        <v>150000</v>
      </c>
      <c r="G14" s="219"/>
    </row>
    <row r="15" spans="1:7" ht="15.75" customHeight="1">
      <c r="A15" s="254"/>
      <c r="B15" s="254"/>
      <c r="C15" s="254"/>
      <c r="D15" s="254"/>
      <c r="E15" s="254"/>
      <c r="F15" s="254"/>
      <c r="G15" s="219"/>
    </row>
    <row r="16" spans="1:7" ht="15.75" customHeight="1">
      <c r="A16" s="225"/>
      <c r="B16" s="510" t="s">
        <v>331</v>
      </c>
      <c r="C16" s="511"/>
      <c r="D16" s="511"/>
      <c r="E16" s="511"/>
      <c r="F16" s="512"/>
      <c r="G16" s="219"/>
    </row>
    <row r="17" spans="1:7" ht="15.75" customHeight="1">
      <c r="A17" s="256"/>
      <c r="B17" s="242" t="s">
        <v>88</v>
      </c>
      <c r="C17" s="243" t="s">
        <v>89</v>
      </c>
      <c r="D17" s="243" t="s">
        <v>90</v>
      </c>
      <c r="E17" s="243" t="s">
        <v>91</v>
      </c>
      <c r="F17" s="244" t="s">
        <v>92</v>
      </c>
      <c r="G17" s="219"/>
    </row>
    <row r="18" spans="1:7" ht="15.75" customHeight="1">
      <c r="A18" s="220"/>
      <c r="B18" s="513" t="s">
        <v>216</v>
      </c>
      <c r="C18" s="490"/>
      <c r="D18" s="490"/>
      <c r="E18" s="490"/>
      <c r="F18" s="514"/>
      <c r="G18" s="219"/>
    </row>
    <row r="19" spans="1:7" ht="15.75" customHeight="1">
      <c r="A19" s="257"/>
      <c r="B19" s="258" t="s">
        <v>332</v>
      </c>
      <c r="C19" s="262" t="s">
        <v>333</v>
      </c>
      <c r="D19" s="274">
        <v>20</v>
      </c>
      <c r="E19" s="275">
        <v>500</v>
      </c>
      <c r="F19" s="409">
        <v>10000</v>
      </c>
      <c r="G19" s="219"/>
    </row>
    <row r="20" spans="1:7" ht="15.75" customHeight="1">
      <c r="A20" s="257"/>
      <c r="B20" s="266" t="s">
        <v>334</v>
      </c>
      <c r="C20" s="262" t="s">
        <v>333</v>
      </c>
      <c r="D20" s="438">
        <v>10</v>
      </c>
      <c r="E20" s="439">
        <v>500</v>
      </c>
      <c r="F20" s="409">
        <v>5000</v>
      </c>
      <c r="G20" s="219"/>
    </row>
    <row r="21" spans="1:7" ht="15.75" customHeight="1">
      <c r="A21" s="222"/>
      <c r="B21" s="515" t="s">
        <v>92</v>
      </c>
      <c r="C21" s="516"/>
      <c r="D21" s="516"/>
      <c r="E21" s="517"/>
      <c r="F21" s="239">
        <f>SUM(F19,F20)</f>
        <v>15000</v>
      </c>
      <c r="G21" s="219"/>
    </row>
    <row r="22" spans="1:7" ht="15.75" customHeight="1">
      <c r="A22" s="253"/>
      <c r="B22" s="507" t="s">
        <v>94</v>
      </c>
      <c r="C22" s="508"/>
      <c r="D22" s="508"/>
      <c r="E22" s="509"/>
      <c r="F22" s="240">
        <f>SUM(F21)</f>
        <v>15000</v>
      </c>
      <c r="G22" s="219"/>
    </row>
    <row r="23" spans="1:7" ht="11.25" customHeight="1">
      <c r="A23" s="219"/>
      <c r="B23" s="219"/>
      <c r="C23" s="219"/>
      <c r="D23" s="219"/>
      <c r="E23" s="219"/>
      <c r="F23" s="219"/>
      <c r="G23" s="219"/>
    </row>
  </sheetData>
  <mergeCells count="18">
    <mergeCell ref="E6:F6"/>
    <mergeCell ref="B16:F16"/>
    <mergeCell ref="B18:F18"/>
    <mergeCell ref="B21:E21"/>
    <mergeCell ref="B22:E22"/>
    <mergeCell ref="B6:D6"/>
    <mergeCell ref="B7:D7"/>
    <mergeCell ref="E7:F7"/>
    <mergeCell ref="B9:F9"/>
    <mergeCell ref="B11:F11"/>
    <mergeCell ref="B13:E13"/>
    <mergeCell ref="B14:E14"/>
    <mergeCell ref="B2:F2"/>
    <mergeCell ref="B3:F3"/>
    <mergeCell ref="B4:D4"/>
    <mergeCell ref="E4:F4"/>
    <mergeCell ref="B5:D5"/>
    <mergeCell ref="E5:F5"/>
  </mergeCells>
  <printOptions horizontalCentered="1" gridLines="1"/>
  <pageMargins left="0.7" right="0.7" top="0.75" bottom="0.75" header="0" footer="0"/>
  <pageSetup paperSize="9" fitToHeight="0" pageOrder="overThenDown" orientation="portrait" cellComments="atEnd"/>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ummaryRight="0"/>
    <pageSetUpPr fitToPage="1"/>
  </sheetPr>
  <dimension ref="A1:G24"/>
  <sheetViews>
    <sheetView tabSelected="1" workbookViewId="0"/>
  </sheetViews>
  <sheetFormatPr baseColWidth="10" defaultColWidth="14.5" defaultRowHeight="15" customHeight="1"/>
  <cols>
    <col min="1" max="1" width="2.33203125" customWidth="1"/>
    <col min="2" max="2" width="31.6640625" customWidth="1"/>
    <col min="3" max="3" width="20.83203125" customWidth="1"/>
    <col min="4" max="5" width="14.5" customWidth="1"/>
    <col min="6" max="6" width="24.5" customWidth="1"/>
    <col min="7" max="7" width="2.33203125" customWidth="1"/>
  </cols>
  <sheetData>
    <row r="1" spans="1:7" ht="11.25" customHeight="1">
      <c r="A1" s="218"/>
      <c r="B1" s="218"/>
      <c r="C1" s="218"/>
      <c r="D1" s="218"/>
      <c r="E1" s="218"/>
      <c r="F1" s="218"/>
      <c r="G1" s="219"/>
    </row>
    <row r="2" spans="1:7" ht="33" customHeight="1">
      <c r="A2" s="218"/>
      <c r="B2" s="584" t="s">
        <v>335</v>
      </c>
      <c r="C2" s="464"/>
      <c r="D2" s="464"/>
      <c r="E2" s="464"/>
      <c r="F2" s="465"/>
      <c r="G2" s="219"/>
    </row>
    <row r="3" spans="1:7" ht="15.75" customHeight="1">
      <c r="A3" s="220"/>
      <c r="B3" s="585" t="s">
        <v>82</v>
      </c>
      <c r="C3" s="586"/>
      <c r="D3" s="586"/>
      <c r="E3" s="586"/>
      <c r="F3" s="587"/>
      <c r="G3" s="219"/>
    </row>
    <row r="4" spans="1:7" ht="15.75" customHeight="1">
      <c r="A4" s="218"/>
      <c r="B4" s="588" t="s">
        <v>83</v>
      </c>
      <c r="C4" s="586"/>
      <c r="D4" s="587"/>
      <c r="E4" s="589" t="s">
        <v>84</v>
      </c>
      <c r="F4" s="587"/>
      <c r="G4" s="219"/>
    </row>
    <row r="5" spans="1:7" ht="15.75" customHeight="1">
      <c r="A5" s="221"/>
      <c r="B5" s="590" t="str">
        <f>B9</f>
        <v>Sanggunian Academic Subsidy</v>
      </c>
      <c r="C5" s="591"/>
      <c r="D5" s="592"/>
      <c r="E5" s="593">
        <f>F13</f>
        <v>150000</v>
      </c>
      <c r="F5" s="465"/>
      <c r="G5" s="219"/>
    </row>
    <row r="6" spans="1:7" ht="15.75" customHeight="1">
      <c r="A6" s="221"/>
      <c r="B6" s="599" t="s">
        <v>336</v>
      </c>
      <c r="C6" s="464"/>
      <c r="D6" s="465"/>
      <c r="E6" s="594">
        <f>F23</f>
        <v>112500</v>
      </c>
      <c r="F6" s="465"/>
      <c r="G6" s="219"/>
    </row>
    <row r="7" spans="1:7" ht="15.75" customHeight="1">
      <c r="A7" s="222"/>
      <c r="B7" s="600" t="s">
        <v>86</v>
      </c>
      <c r="C7" s="498"/>
      <c r="D7" s="499"/>
      <c r="E7" s="500">
        <f>SUM(E5:F6)</f>
        <v>262500</v>
      </c>
      <c r="F7" s="499"/>
      <c r="G7" s="219"/>
    </row>
    <row r="8" spans="1:7" ht="15.75" customHeight="1">
      <c r="A8" s="223"/>
      <c r="B8" s="224"/>
      <c r="C8" s="224"/>
      <c r="D8" s="224"/>
      <c r="E8" s="224"/>
      <c r="F8" s="224"/>
      <c r="G8" s="219"/>
    </row>
    <row r="9" spans="1:7" ht="15.75" customHeight="1">
      <c r="A9" s="225"/>
      <c r="B9" s="601" t="s">
        <v>303</v>
      </c>
      <c r="C9" s="602"/>
      <c r="D9" s="602"/>
      <c r="E9" s="602"/>
      <c r="F9" s="603"/>
      <c r="G9" s="219"/>
    </row>
    <row r="10" spans="1:7" ht="15.75" customHeight="1">
      <c r="A10" s="241"/>
      <c r="B10" s="440" t="s">
        <v>88</v>
      </c>
      <c r="C10" s="440" t="s">
        <v>89</v>
      </c>
      <c r="D10" s="440" t="s">
        <v>90</v>
      </c>
      <c r="E10" s="440" t="s">
        <v>91</v>
      </c>
      <c r="F10" s="440" t="s">
        <v>92</v>
      </c>
      <c r="G10" s="219"/>
    </row>
    <row r="11" spans="1:7" ht="15.75" customHeight="1">
      <c r="A11" s="225"/>
      <c r="B11" s="604" t="s">
        <v>303</v>
      </c>
      <c r="C11" s="602"/>
      <c r="D11" s="602"/>
      <c r="E11" s="602"/>
      <c r="F11" s="603"/>
      <c r="G11" s="219"/>
    </row>
    <row r="12" spans="1:7" ht="21" customHeight="1">
      <c r="A12" s="245"/>
      <c r="B12" s="441" t="s">
        <v>337</v>
      </c>
      <c r="C12" s="442"/>
      <c r="D12" s="443">
        <v>1</v>
      </c>
      <c r="E12" s="444">
        <v>150000</v>
      </c>
      <c r="F12" s="445">
        <f>D12*E12</f>
        <v>150000</v>
      </c>
      <c r="G12" s="219"/>
    </row>
    <row r="13" spans="1:7" ht="15.75" customHeight="1">
      <c r="A13" s="252"/>
      <c r="B13" s="605" t="s">
        <v>92</v>
      </c>
      <c r="C13" s="602"/>
      <c r="D13" s="602"/>
      <c r="E13" s="603"/>
      <c r="F13" s="446">
        <f t="shared" ref="F13:F14" si="0">SUM(F12)</f>
        <v>150000</v>
      </c>
      <c r="G13" s="219"/>
    </row>
    <row r="14" spans="1:7" ht="15.75" customHeight="1">
      <c r="A14" s="253"/>
      <c r="B14" s="606" t="s">
        <v>94</v>
      </c>
      <c r="C14" s="602"/>
      <c r="D14" s="602"/>
      <c r="E14" s="603"/>
      <c r="F14" s="447">
        <f t="shared" si="0"/>
        <v>150000</v>
      </c>
      <c r="G14" s="219"/>
    </row>
    <row r="15" spans="1:7" ht="15.75" customHeight="1">
      <c r="A15" s="254"/>
      <c r="B15" s="255"/>
      <c r="C15" s="255"/>
      <c r="D15" s="255"/>
      <c r="E15" s="255"/>
      <c r="F15" s="255"/>
      <c r="G15" s="219"/>
    </row>
    <row r="16" spans="1:7" ht="11.25" customHeight="1">
      <c r="A16" s="219"/>
      <c r="B16" s="595" t="s">
        <v>336</v>
      </c>
      <c r="C16" s="480"/>
      <c r="D16" s="480"/>
      <c r="E16" s="480"/>
      <c r="F16" s="480"/>
      <c r="G16" s="219"/>
    </row>
    <row r="17" spans="1:7" ht="11.25" customHeight="1">
      <c r="A17" s="219"/>
      <c r="B17" s="448" t="s">
        <v>88</v>
      </c>
      <c r="C17" s="448" t="s">
        <v>89</v>
      </c>
      <c r="D17" s="448" t="s">
        <v>90</v>
      </c>
      <c r="E17" s="448" t="s">
        <v>91</v>
      </c>
      <c r="F17" s="448" t="s">
        <v>92</v>
      </c>
      <c r="G17" s="219"/>
    </row>
    <row r="18" spans="1:7" ht="11.25" customHeight="1">
      <c r="A18" s="219"/>
      <c r="B18" s="596" t="s">
        <v>338</v>
      </c>
      <c r="C18" s="464"/>
      <c r="D18" s="464"/>
      <c r="E18" s="464"/>
      <c r="F18" s="465"/>
      <c r="G18" s="219"/>
    </row>
    <row r="19" spans="1:7" ht="27.75" customHeight="1">
      <c r="A19" s="219"/>
      <c r="B19" s="449" t="s">
        <v>339</v>
      </c>
      <c r="C19" s="450"/>
      <c r="D19" s="451">
        <v>1</v>
      </c>
      <c r="E19" s="452">
        <v>37500</v>
      </c>
      <c r="F19" s="453">
        <f t="shared" ref="F19:F21" si="1">D19*E19</f>
        <v>37500</v>
      </c>
      <c r="G19" s="219"/>
    </row>
    <row r="20" spans="1:7" ht="27.75" customHeight="1">
      <c r="A20" s="219"/>
      <c r="B20" s="449" t="s">
        <v>340</v>
      </c>
      <c r="C20" s="450"/>
      <c r="D20" s="451">
        <v>1</v>
      </c>
      <c r="E20" s="452">
        <v>37500</v>
      </c>
      <c r="F20" s="453">
        <f t="shared" si="1"/>
        <v>37500</v>
      </c>
      <c r="G20" s="219"/>
    </row>
    <row r="21" spans="1:7" ht="27.75" customHeight="1">
      <c r="A21" s="219"/>
      <c r="B21" s="449" t="s">
        <v>341</v>
      </c>
      <c r="C21" s="450"/>
      <c r="D21" s="451">
        <v>1</v>
      </c>
      <c r="E21" s="452">
        <v>37500</v>
      </c>
      <c r="F21" s="453">
        <f t="shared" si="1"/>
        <v>37500</v>
      </c>
      <c r="G21" s="219"/>
    </row>
    <row r="22" spans="1:7" ht="17.25" customHeight="1">
      <c r="A22" s="219"/>
      <c r="B22" s="597" t="s">
        <v>92</v>
      </c>
      <c r="C22" s="464"/>
      <c r="D22" s="464"/>
      <c r="E22" s="465"/>
      <c r="F22" s="454">
        <f>SUM(F19:F21)</f>
        <v>112500</v>
      </c>
      <c r="G22" s="219"/>
    </row>
    <row r="23" spans="1:7" ht="17.25" customHeight="1">
      <c r="A23" s="219"/>
      <c r="B23" s="598" t="s">
        <v>94</v>
      </c>
      <c r="C23" s="464"/>
      <c r="D23" s="464"/>
      <c r="E23" s="465"/>
      <c r="F23" s="455">
        <f>F22</f>
        <v>112500</v>
      </c>
      <c r="G23" s="219"/>
    </row>
    <row r="24" spans="1:7" ht="11.25" customHeight="1">
      <c r="A24" s="219"/>
      <c r="B24" s="219"/>
      <c r="C24" s="219"/>
      <c r="D24" s="219"/>
      <c r="E24" s="219"/>
      <c r="F24" s="219"/>
      <c r="G24" s="219"/>
    </row>
  </sheetData>
  <mergeCells count="18">
    <mergeCell ref="E6:F6"/>
    <mergeCell ref="B16:F16"/>
    <mergeCell ref="B18:F18"/>
    <mergeCell ref="B22:E22"/>
    <mergeCell ref="B23:E23"/>
    <mergeCell ref="B6:D6"/>
    <mergeCell ref="B7:D7"/>
    <mergeCell ref="E7:F7"/>
    <mergeCell ref="B9:F9"/>
    <mergeCell ref="B11:F11"/>
    <mergeCell ref="B13:E13"/>
    <mergeCell ref="B14:E14"/>
    <mergeCell ref="B2:F2"/>
    <mergeCell ref="B3:F3"/>
    <mergeCell ref="B4:D4"/>
    <mergeCell ref="E4:F4"/>
    <mergeCell ref="B5:D5"/>
    <mergeCell ref="E5:F5"/>
  </mergeCells>
  <printOptions horizontalCentered="1" gridLines="1"/>
  <pageMargins left="0.7" right="0.7" top="0.75" bottom="0.75" header="0" footer="0"/>
  <pageSetup paperSize="9" fitToHeight="0" pageOrder="overThenDown" orientation="portrait"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I34"/>
  <sheetViews>
    <sheetView topLeftCell="A11" workbookViewId="0">
      <selection activeCell="G28" sqref="G28"/>
    </sheetView>
  </sheetViews>
  <sheetFormatPr baseColWidth="10" defaultColWidth="14.5" defaultRowHeight="15" customHeight="1"/>
  <cols>
    <col min="1" max="1" width="6" customWidth="1"/>
    <col min="2" max="2" width="18.5" customWidth="1"/>
    <col min="3" max="4" width="14.83203125" customWidth="1"/>
    <col min="5" max="5" width="15.83203125" customWidth="1"/>
    <col min="6" max="6" width="16.1640625" customWidth="1"/>
    <col min="7" max="7" width="19.1640625" customWidth="1"/>
    <col min="8" max="8" width="16.6640625" customWidth="1"/>
    <col min="9" max="9" width="2.33203125" customWidth="1"/>
  </cols>
  <sheetData>
    <row r="1" spans="1:9" ht="14.25" customHeight="1">
      <c r="A1" s="456" t="s">
        <v>0</v>
      </c>
      <c r="B1" s="457"/>
      <c r="C1" s="457"/>
      <c r="D1" s="457"/>
      <c r="E1" s="457"/>
      <c r="F1" s="457"/>
      <c r="G1" s="457"/>
      <c r="H1" s="457"/>
      <c r="I1" s="1"/>
    </row>
    <row r="2" spans="1:9" ht="16.5" customHeight="1">
      <c r="A2" s="456" t="s">
        <v>1</v>
      </c>
      <c r="B2" s="457"/>
      <c r="C2" s="457"/>
      <c r="D2" s="457"/>
      <c r="E2" s="457"/>
      <c r="F2" s="457"/>
      <c r="G2" s="457"/>
      <c r="H2" s="457"/>
      <c r="I2" s="1"/>
    </row>
    <row r="3" spans="1:9" ht="6.75" hidden="1" customHeight="1">
      <c r="A3" s="1"/>
      <c r="B3" s="69"/>
      <c r="C3" s="1"/>
      <c r="D3" s="1"/>
      <c r="E3" s="1"/>
      <c r="F3" s="1"/>
      <c r="G3" s="1"/>
      <c r="H3" s="1"/>
      <c r="I3" s="1"/>
    </row>
    <row r="4" spans="1:9" ht="27.75" customHeight="1">
      <c r="A4" s="458" t="s">
        <v>2</v>
      </c>
      <c r="B4" s="457"/>
      <c r="C4" s="457"/>
      <c r="D4" s="457"/>
      <c r="E4" s="457"/>
      <c r="F4" s="457"/>
      <c r="G4" s="457"/>
      <c r="H4" s="457"/>
      <c r="I4" s="1"/>
    </row>
    <row r="5" spans="1:9" ht="18" customHeight="1">
      <c r="A5" s="468" t="s">
        <v>59</v>
      </c>
      <c r="B5" s="457"/>
      <c r="C5" s="457"/>
      <c r="D5" s="457"/>
      <c r="E5" s="457"/>
      <c r="F5" s="457"/>
      <c r="G5" s="457"/>
      <c r="H5" s="457"/>
      <c r="I5" s="1"/>
    </row>
    <row r="6" spans="1:9" ht="12.75" customHeight="1">
      <c r="A6" s="460" t="s">
        <v>4</v>
      </c>
      <c r="B6" s="457"/>
      <c r="C6" s="457"/>
      <c r="D6" s="457"/>
      <c r="E6" s="457"/>
      <c r="F6" s="457"/>
      <c r="G6" s="457"/>
      <c r="H6" s="457"/>
      <c r="I6" s="1"/>
    </row>
    <row r="7" spans="1:9" ht="12.75" customHeight="1">
      <c r="A7" s="470"/>
      <c r="B7" s="457"/>
      <c r="C7" s="457"/>
      <c r="D7" s="457"/>
      <c r="E7" s="457"/>
      <c r="F7" s="457"/>
      <c r="G7" s="457"/>
      <c r="H7" s="457"/>
      <c r="I7" s="1"/>
    </row>
    <row r="8" spans="1:9" ht="12.75" customHeight="1">
      <c r="A8" s="25"/>
      <c r="B8" s="132"/>
      <c r="C8" s="26"/>
      <c r="D8" s="26"/>
      <c r="E8" s="26"/>
      <c r="F8" s="26"/>
      <c r="G8" s="26"/>
      <c r="H8" s="26"/>
      <c r="I8" s="1"/>
    </row>
    <row r="9" spans="1:9" ht="12.75" customHeight="1">
      <c r="A9" s="133" t="s">
        <v>60</v>
      </c>
      <c r="B9" s="134"/>
      <c r="C9" s="1"/>
      <c r="D9" s="1"/>
      <c r="E9" s="1"/>
      <c r="F9" s="1"/>
      <c r="G9" s="1"/>
      <c r="H9" s="1"/>
      <c r="I9" s="1"/>
    </row>
    <row r="10" spans="1:9" ht="13.5" customHeight="1">
      <c r="A10" s="34"/>
      <c r="B10" s="69"/>
      <c r="C10" s="1"/>
      <c r="D10" s="1"/>
      <c r="E10" s="1"/>
      <c r="F10" s="1"/>
      <c r="G10" s="1"/>
      <c r="H10" s="1"/>
      <c r="I10" s="1"/>
    </row>
    <row r="11" spans="1:9" ht="59.25" customHeight="1">
      <c r="A11" s="135"/>
      <c r="B11" s="136" t="s">
        <v>45</v>
      </c>
      <c r="C11" s="137" t="s">
        <v>61</v>
      </c>
      <c r="D11" s="137" t="s">
        <v>62</v>
      </c>
      <c r="E11" s="138" t="s">
        <v>63</v>
      </c>
      <c r="F11" s="137" t="s">
        <v>64</v>
      </c>
      <c r="G11" s="137" t="s">
        <v>65</v>
      </c>
      <c r="H11" s="139" t="s">
        <v>26</v>
      </c>
      <c r="I11" s="135"/>
    </row>
    <row r="12" spans="1:9" ht="4.5" customHeight="1">
      <c r="A12" s="135"/>
      <c r="B12" s="140"/>
      <c r="C12" s="141"/>
      <c r="D12" s="141"/>
      <c r="E12" s="141"/>
      <c r="F12" s="141"/>
      <c r="G12" s="141"/>
      <c r="H12" s="142"/>
      <c r="I12" s="135"/>
    </row>
    <row r="13" spans="1:9" ht="21.75" customHeight="1">
      <c r="A13" s="5">
        <f t="shared" ref="A13:A32" si="0">IF(COUNTA(B13)=1,MAX($A$12:A12)+1,"")</f>
        <v>1</v>
      </c>
      <c r="B13" s="143" t="s">
        <v>7</v>
      </c>
      <c r="C13" s="7"/>
      <c r="D13" s="7"/>
      <c r="E13" s="7"/>
      <c r="F13" s="7"/>
      <c r="G13" s="7"/>
      <c r="H13" s="144">
        <f t="shared" ref="H13:H32" si="1">SUM(C13:G13)</f>
        <v>0</v>
      </c>
      <c r="I13" s="2"/>
    </row>
    <row r="14" spans="1:9" ht="21.75" customHeight="1">
      <c r="A14" s="5">
        <f t="shared" si="0"/>
        <v>2</v>
      </c>
      <c r="B14" s="143" t="s">
        <v>8</v>
      </c>
      <c r="C14" s="7"/>
      <c r="D14" s="7"/>
      <c r="E14" s="7"/>
      <c r="F14" s="7"/>
      <c r="G14" s="7"/>
      <c r="H14" s="144">
        <f t="shared" si="1"/>
        <v>0</v>
      </c>
      <c r="I14" s="2"/>
    </row>
    <row r="15" spans="1:9" ht="21.75" customHeight="1">
      <c r="A15" s="5">
        <f t="shared" si="0"/>
        <v>3</v>
      </c>
      <c r="B15" s="145" t="s">
        <v>9</v>
      </c>
      <c r="C15" s="7"/>
      <c r="D15" s="7"/>
      <c r="E15" s="7"/>
      <c r="F15" s="7"/>
      <c r="G15" s="7">
        <f>DBM!F21</f>
        <v>118705.32696000001</v>
      </c>
      <c r="H15" s="144">
        <f t="shared" si="1"/>
        <v>118705.32696000001</v>
      </c>
      <c r="I15" s="2"/>
    </row>
    <row r="16" spans="1:9" ht="21.75" customHeight="1">
      <c r="A16" s="5">
        <f t="shared" si="0"/>
        <v>4</v>
      </c>
      <c r="B16" s="146" t="s">
        <v>10</v>
      </c>
      <c r="C16" s="147"/>
      <c r="D16" s="45"/>
      <c r="E16" s="45"/>
      <c r="F16" s="7"/>
      <c r="G16" s="45"/>
      <c r="H16" s="144">
        <f t="shared" si="1"/>
        <v>0</v>
      </c>
      <c r="I16" s="148"/>
    </row>
    <row r="17" spans="1:9" ht="21.75" customHeight="1">
      <c r="A17" s="5">
        <f t="shared" si="0"/>
        <v>5</v>
      </c>
      <c r="B17" s="146" t="s">
        <v>11</v>
      </c>
      <c r="C17" s="147"/>
      <c r="D17" s="45"/>
      <c r="E17" s="45">
        <f>'DEA-C'!F17</f>
        <v>3029.15</v>
      </c>
      <c r="F17" s="7"/>
      <c r="G17" s="45"/>
      <c r="H17" s="144">
        <f t="shared" si="1"/>
        <v>3029.15</v>
      </c>
      <c r="I17" s="148"/>
    </row>
    <row r="18" spans="1:9" ht="21.75" customHeight="1">
      <c r="A18" s="5">
        <f t="shared" si="0"/>
        <v>6</v>
      </c>
      <c r="B18" s="149" t="s">
        <v>12</v>
      </c>
      <c r="C18" s="150"/>
      <c r="D18" s="7"/>
      <c r="E18" s="7"/>
      <c r="F18" s="7"/>
      <c r="G18" s="7"/>
      <c r="H18" s="144">
        <f t="shared" si="1"/>
        <v>0</v>
      </c>
      <c r="I18" s="2"/>
    </row>
    <row r="19" spans="1:9" ht="21.75" customHeight="1">
      <c r="A19" s="5">
        <f t="shared" si="0"/>
        <v>7</v>
      </c>
      <c r="B19" s="149" t="s">
        <v>13</v>
      </c>
      <c r="C19" s="150"/>
      <c r="D19" s="7"/>
      <c r="E19" s="7"/>
      <c r="F19" s="7"/>
      <c r="G19" s="7"/>
      <c r="H19" s="144">
        <f t="shared" si="1"/>
        <v>0</v>
      </c>
      <c r="I19" s="2"/>
    </row>
    <row r="20" spans="1:9" ht="21.75" customHeight="1">
      <c r="A20" s="5">
        <f t="shared" si="0"/>
        <v>8</v>
      </c>
      <c r="B20" s="149" t="s">
        <v>14</v>
      </c>
      <c r="C20" s="150"/>
      <c r="D20" s="7"/>
      <c r="E20" s="7"/>
      <c r="F20" s="7"/>
      <c r="G20" s="7"/>
      <c r="H20" s="144">
        <f t="shared" si="1"/>
        <v>0</v>
      </c>
      <c r="I20" s="2"/>
    </row>
    <row r="21" spans="1:9" ht="21.75" customHeight="1">
      <c r="A21" s="5">
        <f t="shared" si="0"/>
        <v>9</v>
      </c>
      <c r="B21" s="149" t="s">
        <v>15</v>
      </c>
      <c r="C21" s="150"/>
      <c r="D21" s="7"/>
      <c r="E21" s="7"/>
      <c r="F21" s="7"/>
      <c r="G21" s="7"/>
      <c r="H21" s="144">
        <f t="shared" si="1"/>
        <v>0</v>
      </c>
      <c r="I21" s="2"/>
    </row>
    <row r="22" spans="1:9" ht="21.75" customHeight="1">
      <c r="A22" s="5">
        <f t="shared" si="0"/>
        <v>10</v>
      </c>
      <c r="B22" s="149" t="s">
        <v>49</v>
      </c>
      <c r="C22" s="150"/>
      <c r="D22" s="7"/>
      <c r="E22" s="7"/>
      <c r="F22" s="7"/>
      <c r="G22" s="151"/>
      <c r="H22" s="144">
        <f t="shared" si="1"/>
        <v>0</v>
      </c>
      <c r="I22" s="2"/>
    </row>
    <row r="23" spans="1:9" ht="21.75" customHeight="1">
      <c r="A23" s="5">
        <f t="shared" si="0"/>
        <v>11</v>
      </c>
      <c r="B23" s="146" t="s">
        <v>16</v>
      </c>
      <c r="C23" s="150"/>
      <c r="D23" s="7"/>
      <c r="E23" s="7"/>
      <c r="F23" s="7"/>
      <c r="G23" s="7"/>
      <c r="H23" s="144">
        <f t="shared" si="1"/>
        <v>0</v>
      </c>
      <c r="I23" s="2"/>
    </row>
    <row r="24" spans="1:9" ht="21.75" customHeight="1">
      <c r="A24" s="5">
        <f t="shared" si="0"/>
        <v>12</v>
      </c>
      <c r="B24" s="149" t="s">
        <v>17</v>
      </c>
      <c r="C24" s="152">
        <f>CGE!F39</f>
        <v>8100</v>
      </c>
      <c r="D24" s="7"/>
      <c r="E24" s="7"/>
      <c r="F24" s="153"/>
      <c r="G24" s="154"/>
      <c r="H24" s="144">
        <f t="shared" si="1"/>
        <v>8100</v>
      </c>
      <c r="I24" s="2"/>
    </row>
    <row r="25" spans="1:9" ht="21.75" customHeight="1">
      <c r="A25" s="5">
        <f t="shared" si="0"/>
        <v>13</v>
      </c>
      <c r="B25" s="146" t="s">
        <v>18</v>
      </c>
      <c r="C25" s="150"/>
      <c r="D25" s="7"/>
      <c r="E25" s="7"/>
      <c r="F25" s="7"/>
      <c r="G25" s="155"/>
      <c r="H25" s="144">
        <f t="shared" si="1"/>
        <v>0</v>
      </c>
      <c r="I25" s="2"/>
    </row>
    <row r="26" spans="1:9" ht="21.75" customHeight="1">
      <c r="A26" s="5">
        <f t="shared" si="0"/>
        <v>14</v>
      </c>
      <c r="B26" s="146" t="s">
        <v>19</v>
      </c>
      <c r="C26" s="150"/>
      <c r="D26" s="7"/>
      <c r="E26" s="7"/>
      <c r="F26" s="153"/>
      <c r="G26" s="154"/>
      <c r="H26" s="144">
        <f t="shared" si="1"/>
        <v>0</v>
      </c>
      <c r="I26" s="2"/>
    </row>
    <row r="27" spans="1:9" ht="21.75" customHeight="1">
      <c r="A27" s="5">
        <f t="shared" si="0"/>
        <v>15</v>
      </c>
      <c r="B27" s="146" t="s">
        <v>20</v>
      </c>
      <c r="C27" s="150"/>
      <c r="D27" s="156"/>
      <c r="E27" s="156"/>
      <c r="F27" s="156"/>
      <c r="G27" s="156"/>
      <c r="H27" s="144">
        <f t="shared" si="1"/>
        <v>0</v>
      </c>
      <c r="I27" s="2"/>
    </row>
    <row r="28" spans="1:9" ht="21.75" customHeight="1">
      <c r="A28" s="5">
        <f t="shared" si="0"/>
        <v>16</v>
      </c>
      <c r="B28" s="149" t="s">
        <v>21</v>
      </c>
      <c r="C28" s="150"/>
      <c r="D28" s="156"/>
      <c r="E28" s="156"/>
      <c r="F28" s="156"/>
      <c r="G28" s="156"/>
      <c r="H28" s="144">
        <f t="shared" si="1"/>
        <v>0</v>
      </c>
      <c r="I28" s="2"/>
    </row>
    <row r="29" spans="1:9" ht="21.75" customHeight="1">
      <c r="A29" s="5">
        <f t="shared" si="0"/>
        <v>17</v>
      </c>
      <c r="B29" s="145" t="s">
        <v>22</v>
      </c>
      <c r="C29" s="150"/>
      <c r="D29" s="156"/>
      <c r="E29" s="156"/>
      <c r="F29" s="156"/>
      <c r="G29" s="156"/>
      <c r="H29" s="144">
        <f t="shared" si="1"/>
        <v>0</v>
      </c>
      <c r="I29" s="2"/>
    </row>
    <row r="30" spans="1:9" ht="21.75" customHeight="1">
      <c r="A30" s="5">
        <f t="shared" si="0"/>
        <v>18</v>
      </c>
      <c r="B30" s="146" t="s">
        <v>23</v>
      </c>
      <c r="C30" s="150"/>
      <c r="D30" s="156"/>
      <c r="E30" s="156"/>
      <c r="F30" s="156">
        <f>SOSE!F14</f>
        <v>2500</v>
      </c>
      <c r="G30" s="156"/>
      <c r="H30" s="144">
        <f t="shared" si="1"/>
        <v>2500</v>
      </c>
      <c r="I30" s="2"/>
    </row>
    <row r="31" spans="1:9" ht="21.75" customHeight="1">
      <c r="A31" s="5">
        <f t="shared" si="0"/>
        <v>19</v>
      </c>
      <c r="B31" s="146" t="s">
        <v>24</v>
      </c>
      <c r="C31" s="150"/>
      <c r="D31" s="156"/>
      <c r="E31" s="156"/>
      <c r="F31" s="156"/>
      <c r="G31" s="156"/>
      <c r="H31" s="144">
        <f t="shared" si="1"/>
        <v>0</v>
      </c>
      <c r="I31" s="2"/>
    </row>
    <row r="32" spans="1:9" ht="21.75" customHeight="1">
      <c r="A32" s="5">
        <f t="shared" si="0"/>
        <v>20</v>
      </c>
      <c r="B32" s="146" t="s">
        <v>25</v>
      </c>
      <c r="C32" s="150"/>
      <c r="D32" s="157"/>
      <c r="E32" s="157"/>
      <c r="F32" s="157"/>
      <c r="G32" s="157"/>
      <c r="H32" s="144">
        <f t="shared" si="1"/>
        <v>0</v>
      </c>
      <c r="I32" s="2"/>
    </row>
    <row r="33" spans="1:9" ht="21" customHeight="1">
      <c r="A33" s="158" t="s">
        <v>26</v>
      </c>
      <c r="B33" s="159"/>
      <c r="C33" s="160">
        <f t="shared" ref="C33:H33" si="2">SUM(C13:C32)</f>
        <v>8100</v>
      </c>
      <c r="D33" s="160">
        <f t="shared" si="2"/>
        <v>0</v>
      </c>
      <c r="E33" s="160">
        <f t="shared" si="2"/>
        <v>3029.15</v>
      </c>
      <c r="F33" s="160">
        <f t="shared" si="2"/>
        <v>2500</v>
      </c>
      <c r="G33" s="160">
        <f t="shared" si="2"/>
        <v>118705.32696000001</v>
      </c>
      <c r="H33" s="160">
        <f t="shared" si="2"/>
        <v>132334.47696</v>
      </c>
      <c r="I33" s="1"/>
    </row>
    <row r="34" spans="1:9" ht="21" customHeight="1">
      <c r="A34" s="34"/>
      <c r="B34" s="81"/>
      <c r="C34" s="85"/>
      <c r="D34" s="85"/>
      <c r="E34" s="85"/>
      <c r="F34" s="85"/>
      <c r="G34" s="85"/>
      <c r="H34" s="85"/>
      <c r="I34" s="1"/>
    </row>
  </sheetData>
  <mergeCells count="6">
    <mergeCell ref="A7:H7"/>
    <mergeCell ref="A1:H1"/>
    <mergeCell ref="A2:H2"/>
    <mergeCell ref="A4:H4"/>
    <mergeCell ref="A5:H5"/>
    <mergeCell ref="A6:H6"/>
  </mergeCells>
  <pageMargins left="0.35" right="0.16" top="0.25" bottom="0.19" header="0" footer="0"/>
  <pageSetup paperSize="9" orientation="portrait"/>
  <headerFooter>
    <oddFooter>&amp;RAttachment 1 : Itemized Operational  Budget Proposal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K54"/>
  <sheetViews>
    <sheetView zoomScale="118" workbookViewId="0">
      <pane xSplit="2" ySplit="10" topLeftCell="C42" activePane="bottomRight" state="frozen"/>
      <selection pane="topRight" activeCell="C1" sqref="C1"/>
      <selection pane="bottomLeft" activeCell="A11" sqref="A11"/>
      <selection pane="bottomRight" activeCell="H39" sqref="H39"/>
    </sheetView>
  </sheetViews>
  <sheetFormatPr baseColWidth="10" defaultColWidth="14.5" defaultRowHeight="15" customHeight="1"/>
  <cols>
    <col min="1" max="1" width="6" customWidth="1"/>
    <col min="2" max="2" width="26.6640625" customWidth="1"/>
    <col min="3" max="3" width="48.5" customWidth="1"/>
    <col min="4" max="4" width="16.6640625" customWidth="1"/>
    <col min="5" max="6" width="14.83203125" customWidth="1"/>
    <col min="7" max="7" width="16.83203125" customWidth="1"/>
    <col min="8" max="8" width="15.1640625" customWidth="1"/>
    <col min="9" max="9" width="15.83203125" customWidth="1"/>
    <col min="10" max="10" width="22.33203125" customWidth="1"/>
    <col min="11" max="11" width="2.6640625" customWidth="1"/>
  </cols>
  <sheetData>
    <row r="1" spans="1:11" ht="14.25" customHeight="1">
      <c r="A1" s="471" t="s">
        <v>0</v>
      </c>
      <c r="B1" s="457"/>
      <c r="C1" s="457"/>
      <c r="D1" s="457"/>
      <c r="E1" s="457"/>
      <c r="F1" s="457"/>
      <c r="G1" s="457"/>
      <c r="H1" s="457"/>
      <c r="I1" s="457"/>
      <c r="J1" s="457"/>
      <c r="K1" s="161"/>
    </row>
    <row r="2" spans="1:11" ht="16.5" customHeight="1">
      <c r="A2" s="471" t="s">
        <v>1</v>
      </c>
      <c r="B2" s="457"/>
      <c r="C2" s="457"/>
      <c r="D2" s="457"/>
      <c r="E2" s="457"/>
      <c r="F2" s="457"/>
      <c r="G2" s="457"/>
      <c r="H2" s="457"/>
      <c r="I2" s="457"/>
      <c r="J2" s="457"/>
      <c r="K2" s="161"/>
    </row>
    <row r="3" spans="1:11" ht="27.75" customHeight="1">
      <c r="A3" s="472" t="s">
        <v>2</v>
      </c>
      <c r="B3" s="457"/>
      <c r="C3" s="457"/>
      <c r="D3" s="457"/>
      <c r="E3" s="457"/>
      <c r="F3" s="457"/>
      <c r="G3" s="457"/>
      <c r="H3" s="457"/>
      <c r="I3" s="457"/>
      <c r="J3" s="457"/>
      <c r="K3" s="162"/>
    </row>
    <row r="4" spans="1:11" ht="18" customHeight="1">
      <c r="A4" s="473" t="s">
        <v>66</v>
      </c>
      <c r="B4" s="457"/>
      <c r="C4" s="457"/>
      <c r="D4" s="457"/>
      <c r="E4" s="457"/>
      <c r="F4" s="457"/>
      <c r="G4" s="457"/>
      <c r="H4" s="457"/>
      <c r="I4" s="457"/>
      <c r="J4" s="457"/>
      <c r="K4" s="163"/>
    </row>
    <row r="5" spans="1:11" ht="12.75" customHeight="1">
      <c r="A5" s="474" t="s">
        <v>67</v>
      </c>
      <c r="B5" s="457"/>
      <c r="C5" s="457"/>
      <c r="D5" s="457"/>
      <c r="E5" s="457"/>
      <c r="F5" s="457"/>
      <c r="G5" s="457"/>
      <c r="H5" s="457"/>
      <c r="I5" s="457"/>
      <c r="J5" s="457"/>
      <c r="K5" s="164"/>
    </row>
    <row r="6" spans="1:11" ht="12.75" customHeight="1">
      <c r="A6" s="165"/>
      <c r="B6" s="166"/>
      <c r="C6" s="167"/>
      <c r="D6" s="167"/>
      <c r="E6" s="167"/>
      <c r="F6" s="167"/>
      <c r="G6" s="167"/>
      <c r="H6" s="167"/>
      <c r="I6" s="167"/>
      <c r="J6" s="168"/>
      <c r="K6" s="169"/>
    </row>
    <row r="7" spans="1:11" ht="13.5" customHeight="1">
      <c r="A7" s="2"/>
      <c r="B7" s="170"/>
      <c r="C7" s="2"/>
      <c r="D7" s="2"/>
      <c r="E7" s="2"/>
      <c r="F7" s="2"/>
      <c r="G7" s="2"/>
      <c r="H7" s="2"/>
      <c r="I7" s="2"/>
      <c r="J7" s="171"/>
      <c r="K7" s="172"/>
    </row>
    <row r="8" spans="1:11" ht="18" customHeight="1">
      <c r="A8" s="173" t="s">
        <v>68</v>
      </c>
      <c r="B8" s="174"/>
      <c r="C8" s="175"/>
      <c r="D8" s="175"/>
      <c r="E8" s="175"/>
      <c r="F8" s="175"/>
      <c r="G8" s="175"/>
      <c r="H8" s="175"/>
      <c r="I8" s="175"/>
      <c r="J8" s="176"/>
      <c r="K8" s="177"/>
    </row>
    <row r="9" spans="1:11" ht="7.5" customHeight="1">
      <c r="A9" s="178"/>
      <c r="B9" s="179"/>
      <c r="C9" s="180"/>
      <c r="D9" s="180"/>
      <c r="E9" s="180"/>
      <c r="F9" s="180"/>
      <c r="G9" s="180"/>
      <c r="H9" s="180"/>
      <c r="I9" s="180"/>
      <c r="J9" s="181"/>
      <c r="K9" s="182"/>
    </row>
    <row r="10" spans="1:11" ht="49.5" customHeight="1">
      <c r="A10" s="183"/>
      <c r="B10" s="184" t="s">
        <v>45</v>
      </c>
      <c r="C10" s="185" t="s">
        <v>69</v>
      </c>
      <c r="D10" s="137" t="s">
        <v>70</v>
      </c>
      <c r="E10" s="137" t="s">
        <v>71</v>
      </c>
      <c r="F10" s="137" t="s">
        <v>72</v>
      </c>
      <c r="G10" s="186" t="s">
        <v>73</v>
      </c>
      <c r="H10" s="137" t="s">
        <v>74</v>
      </c>
      <c r="I10" s="139" t="s">
        <v>75</v>
      </c>
      <c r="J10" s="187" t="s">
        <v>76</v>
      </c>
      <c r="K10" s="188"/>
    </row>
    <row r="11" spans="1:11" ht="29.25" customHeight="1">
      <c r="A11" s="5">
        <f t="shared" ref="A11:A13" si="0">IF(COUNTA(B11)=1,MAX($A$10:A10)+1,"")</f>
        <v>1</v>
      </c>
      <c r="B11" s="189" t="s">
        <v>7</v>
      </c>
      <c r="C11" s="75"/>
      <c r="D11" s="190"/>
      <c r="E11" s="190"/>
      <c r="F11" s="190"/>
      <c r="G11" s="190"/>
      <c r="H11" s="190"/>
      <c r="I11" s="190">
        <f t="shared" ref="I11:I48" si="1">SUM(D11:H11)</f>
        <v>0</v>
      </c>
      <c r="J11" s="191">
        <f t="shared" ref="J11:J48" si="2">IF(COUNT(A12)&gt;=1,SUM($I$11:I11)-SUM($J$10:J10),"")</f>
        <v>0</v>
      </c>
      <c r="K11" s="192"/>
    </row>
    <row r="12" spans="1:11" ht="29.25" customHeight="1">
      <c r="A12" s="5">
        <f t="shared" si="0"/>
        <v>2</v>
      </c>
      <c r="B12" s="189" t="s">
        <v>8</v>
      </c>
      <c r="C12" s="75"/>
      <c r="D12" s="190"/>
      <c r="E12" s="190"/>
      <c r="F12" s="190"/>
      <c r="G12" s="190"/>
      <c r="H12" s="190"/>
      <c r="I12" s="190">
        <f t="shared" si="1"/>
        <v>0</v>
      </c>
      <c r="J12" s="191">
        <f t="shared" si="2"/>
        <v>0</v>
      </c>
      <c r="K12" s="192"/>
    </row>
    <row r="13" spans="1:11" ht="29.25" customHeight="1">
      <c r="A13" s="5">
        <f t="shared" si="0"/>
        <v>3</v>
      </c>
      <c r="B13" s="189" t="s">
        <v>9</v>
      </c>
      <c r="C13" s="75" t="str">
        <f>DBM!B10</f>
        <v>Resource Partnership Program</v>
      </c>
      <c r="D13" s="190">
        <f>DBM!F14</f>
        <v>200000</v>
      </c>
      <c r="E13" s="190"/>
      <c r="F13" s="190"/>
      <c r="G13" s="190"/>
      <c r="H13" s="190"/>
      <c r="I13" s="190">
        <f t="shared" si="1"/>
        <v>200000</v>
      </c>
      <c r="J13" s="191" t="str">
        <f t="shared" si="2"/>
        <v/>
      </c>
      <c r="K13" s="192"/>
    </row>
    <row r="14" spans="1:11" ht="29.25" customHeight="1">
      <c r="A14" s="5"/>
      <c r="B14" s="193"/>
      <c r="C14" s="75" t="str">
        <f>DBM!B24</f>
        <v>Sectors Allocation Fund</v>
      </c>
      <c r="D14" s="190">
        <f>DBM!E6</f>
        <v>248842.52</v>
      </c>
      <c r="E14" s="190"/>
      <c r="F14" s="190"/>
      <c r="G14" s="190"/>
      <c r="H14" s="190"/>
      <c r="I14" s="190">
        <f t="shared" si="1"/>
        <v>248842.52</v>
      </c>
      <c r="J14" s="191">
        <f t="shared" si="2"/>
        <v>448842.52</v>
      </c>
      <c r="K14" s="192"/>
    </row>
    <row r="15" spans="1:11" ht="29.25" customHeight="1">
      <c r="A15" s="5">
        <f>IF(COUNTA(B15)=1,MAX($A$10:A13)+1,"")</f>
        <v>4</v>
      </c>
      <c r="B15" s="193" t="s">
        <v>10</v>
      </c>
      <c r="C15" s="75" t="str">
        <f>DOC!B5</f>
        <v>Channels and Platforms</v>
      </c>
      <c r="D15" s="190"/>
      <c r="E15" s="190"/>
      <c r="F15" s="190"/>
      <c r="G15" s="190"/>
      <c r="H15" s="190">
        <f>DOC!E5</f>
        <v>30000</v>
      </c>
      <c r="I15" s="190">
        <f t="shared" si="1"/>
        <v>30000</v>
      </c>
      <c r="J15" s="191" t="str">
        <f t="shared" si="2"/>
        <v/>
      </c>
      <c r="K15" s="192"/>
    </row>
    <row r="16" spans="1:11" ht="29.25" customHeight="1">
      <c r="A16" s="5"/>
      <c r="B16" s="194"/>
      <c r="C16" s="75" t="str">
        <f>DOC!B6</f>
        <v>Content Management</v>
      </c>
      <c r="D16" s="190"/>
      <c r="E16" s="190"/>
      <c r="F16" s="190"/>
      <c r="G16" s="190"/>
      <c r="H16" s="190">
        <f>DOC!E6</f>
        <v>15000</v>
      </c>
      <c r="I16" s="190">
        <f t="shared" si="1"/>
        <v>15000</v>
      </c>
      <c r="J16" s="191" t="str">
        <f t="shared" si="2"/>
        <v/>
      </c>
      <c r="K16" s="192"/>
    </row>
    <row r="17" spans="1:11" ht="29.25" customHeight="1">
      <c r="A17" s="5"/>
      <c r="B17" s="194"/>
      <c r="C17" s="75" t="str">
        <f>DOC!B7</f>
        <v>Capacity Development</v>
      </c>
      <c r="D17" s="190"/>
      <c r="E17" s="190"/>
      <c r="F17" s="190"/>
      <c r="G17" s="190">
        <f>DOC!E7</f>
        <v>5000</v>
      </c>
      <c r="H17" s="190"/>
      <c r="I17" s="190">
        <f t="shared" si="1"/>
        <v>5000</v>
      </c>
      <c r="J17" s="191">
        <f t="shared" si="2"/>
        <v>50000</v>
      </c>
      <c r="K17" s="192"/>
    </row>
    <row r="18" spans="1:11" ht="29.25" customHeight="1">
      <c r="A18" s="5">
        <f>IF(COUNTA(B18)=1,MAX($A$10:A15)+1,"")</f>
        <v>5</v>
      </c>
      <c r="B18" s="193" t="s">
        <v>11</v>
      </c>
      <c r="C18" s="75"/>
      <c r="D18" s="190"/>
      <c r="E18" s="190"/>
      <c r="F18" s="190"/>
      <c r="G18" s="190"/>
      <c r="H18" s="190"/>
      <c r="I18" s="190">
        <f t="shared" si="1"/>
        <v>0</v>
      </c>
      <c r="J18" s="191">
        <f t="shared" si="2"/>
        <v>0</v>
      </c>
      <c r="K18" s="192"/>
    </row>
    <row r="19" spans="1:11" ht="29.25" customHeight="1">
      <c r="A19" s="5">
        <f t="shared" ref="A19:A25" si="3">IF(COUNTA(B19)=1,MAX($A$10:A18)+1,"")</f>
        <v>6</v>
      </c>
      <c r="B19" s="194" t="s">
        <v>12</v>
      </c>
      <c r="C19" s="75"/>
      <c r="D19" s="190"/>
      <c r="E19" s="190"/>
      <c r="F19" s="190"/>
      <c r="G19" s="190"/>
      <c r="H19" s="190"/>
      <c r="I19" s="190">
        <f t="shared" si="1"/>
        <v>0</v>
      </c>
      <c r="J19" s="191">
        <f t="shared" si="2"/>
        <v>0</v>
      </c>
      <c r="K19" s="192"/>
    </row>
    <row r="20" spans="1:11" ht="29.25" customHeight="1">
      <c r="A20" s="5">
        <f t="shared" si="3"/>
        <v>7</v>
      </c>
      <c r="B20" s="194" t="s">
        <v>13</v>
      </c>
      <c r="C20" s="75"/>
      <c r="D20" s="190"/>
      <c r="E20" s="195"/>
      <c r="F20" s="195"/>
      <c r="G20" s="190"/>
      <c r="H20" s="190"/>
      <c r="I20" s="190">
        <f t="shared" si="1"/>
        <v>0</v>
      </c>
      <c r="J20" s="191">
        <f t="shared" si="2"/>
        <v>0</v>
      </c>
      <c r="K20" s="192"/>
    </row>
    <row r="21" spans="1:11" ht="29.25" customHeight="1">
      <c r="A21" s="5">
        <f t="shared" si="3"/>
        <v>8</v>
      </c>
      <c r="B21" s="194" t="s">
        <v>14</v>
      </c>
      <c r="C21" s="75"/>
      <c r="D21" s="190"/>
      <c r="E21" s="190"/>
      <c r="F21" s="190"/>
      <c r="G21" s="190"/>
      <c r="H21" s="190"/>
      <c r="I21" s="190">
        <f t="shared" si="1"/>
        <v>0</v>
      </c>
      <c r="J21" s="191">
        <f t="shared" si="2"/>
        <v>0</v>
      </c>
      <c r="K21" s="192"/>
    </row>
    <row r="22" spans="1:11" ht="29.25" customHeight="1">
      <c r="A22" s="5">
        <f t="shared" si="3"/>
        <v>9</v>
      </c>
      <c r="B22" s="194" t="s">
        <v>15</v>
      </c>
      <c r="C22" s="75"/>
      <c r="D22" s="190"/>
      <c r="E22" s="190"/>
      <c r="F22" s="190"/>
      <c r="G22" s="190"/>
      <c r="H22" s="190"/>
      <c r="I22" s="190">
        <f t="shared" si="1"/>
        <v>0</v>
      </c>
      <c r="J22" s="191">
        <f t="shared" si="2"/>
        <v>0</v>
      </c>
      <c r="K22" s="192"/>
    </row>
    <row r="23" spans="1:11" ht="29.25" customHeight="1">
      <c r="A23" s="5">
        <f t="shared" si="3"/>
        <v>10</v>
      </c>
      <c r="B23" s="194" t="s">
        <v>49</v>
      </c>
      <c r="C23" s="75"/>
      <c r="D23" s="196"/>
      <c r="E23" s="197"/>
      <c r="F23" s="190"/>
      <c r="G23" s="190"/>
      <c r="H23" s="190"/>
      <c r="I23" s="190">
        <f t="shared" si="1"/>
        <v>0</v>
      </c>
      <c r="J23" s="191">
        <f t="shared" si="2"/>
        <v>0</v>
      </c>
      <c r="K23" s="192"/>
    </row>
    <row r="24" spans="1:11" ht="29.25" customHeight="1">
      <c r="A24" s="5">
        <f t="shared" si="3"/>
        <v>11</v>
      </c>
      <c r="B24" s="194" t="s">
        <v>16</v>
      </c>
      <c r="C24" s="75" t="str">
        <f>CASMV!B5</f>
        <v>Securing Safe Spaces: CASMV Webinar Series</v>
      </c>
      <c r="D24" s="190"/>
      <c r="E24" s="190"/>
      <c r="F24" s="190"/>
      <c r="G24" s="190">
        <f>CASMV!F12</f>
        <v>6600</v>
      </c>
      <c r="H24" s="190"/>
      <c r="I24" s="190">
        <f t="shared" si="1"/>
        <v>6600</v>
      </c>
      <c r="J24" s="191">
        <f t="shared" si="2"/>
        <v>6600</v>
      </c>
      <c r="K24" s="192"/>
    </row>
    <row r="25" spans="1:11" ht="29.25" customHeight="1">
      <c r="A25" s="5">
        <f t="shared" si="3"/>
        <v>12</v>
      </c>
      <c r="B25" s="194" t="s">
        <v>17</v>
      </c>
      <c r="C25" s="75" t="str">
        <f>CGE!B10</f>
        <v>State of the Community in the Ateneo</v>
      </c>
      <c r="D25" s="197"/>
      <c r="E25" s="190"/>
      <c r="F25" s="190"/>
      <c r="G25" s="198">
        <f>CGE!F14</f>
        <v>2000</v>
      </c>
      <c r="H25" s="197"/>
      <c r="I25" s="190">
        <f t="shared" si="1"/>
        <v>2000</v>
      </c>
      <c r="J25" s="191" t="str">
        <f t="shared" si="2"/>
        <v/>
      </c>
      <c r="K25" s="192"/>
    </row>
    <row r="26" spans="1:11" ht="29.25" customHeight="1">
      <c r="A26" s="5"/>
      <c r="B26" s="194"/>
      <c r="C26" s="199" t="str">
        <f>CGE!B19</f>
        <v>LGBTQ+ in Filipino Literature and History</v>
      </c>
      <c r="D26" s="197"/>
      <c r="E26" s="190">
        <f>CGE!F21</f>
        <v>200</v>
      </c>
      <c r="F26" s="190"/>
      <c r="G26" s="197">
        <f>CGE!F24</f>
        <v>4000</v>
      </c>
      <c r="H26" s="197"/>
      <c r="I26" s="190">
        <f t="shared" si="1"/>
        <v>4200</v>
      </c>
      <c r="J26" s="191" t="str">
        <f t="shared" si="2"/>
        <v/>
      </c>
      <c r="K26" s="192"/>
    </row>
    <row r="27" spans="1:11" ht="29.25" customHeight="1">
      <c r="A27" s="5"/>
      <c r="B27" s="194"/>
      <c r="C27" s="199" t="str">
        <f>CGE!B23</f>
        <v>The State of PLHIVs in the era of COVID-19</v>
      </c>
      <c r="E27" s="197">
        <v>200</v>
      </c>
      <c r="F27" s="190"/>
      <c r="G27" s="197">
        <v>4000</v>
      </c>
      <c r="H27" s="197"/>
      <c r="I27" s="190">
        <f t="shared" si="1"/>
        <v>4200</v>
      </c>
      <c r="J27" s="191">
        <f t="shared" si="2"/>
        <v>10400</v>
      </c>
      <c r="K27" s="192"/>
    </row>
    <row r="28" spans="1:11" ht="29.25" customHeight="1">
      <c r="A28" s="5">
        <f>IF(COUNTA(B28)=1,MAX($A$10:A25)+1,"")</f>
        <v>13</v>
      </c>
      <c r="B28" s="194" t="s">
        <v>18</v>
      </c>
      <c r="C28" s="75" t="str">
        <f>CMH!B5</f>
        <v>World Mental Health Day</v>
      </c>
      <c r="D28" s="190"/>
      <c r="E28" s="190"/>
      <c r="F28" s="190"/>
      <c r="G28" s="190">
        <f>CMH!F13</f>
        <v>8000</v>
      </c>
      <c r="H28" s="190"/>
      <c r="I28" s="190">
        <f t="shared" si="1"/>
        <v>8000</v>
      </c>
      <c r="J28" s="191" t="str">
        <f t="shared" si="2"/>
        <v/>
      </c>
      <c r="K28" s="192"/>
    </row>
    <row r="29" spans="1:11" ht="29.25" customHeight="1">
      <c r="A29" s="5"/>
      <c r="B29" s="194"/>
      <c r="C29" s="75" t="str">
        <f>CMH!B6</f>
        <v>Commissions for a Cause</v>
      </c>
      <c r="D29" s="190">
        <f>CMH!F21</f>
        <v>5000</v>
      </c>
      <c r="E29" s="190"/>
      <c r="F29" s="190"/>
      <c r="G29" s="190">
        <f>CMH!F20</f>
        <v>5000</v>
      </c>
      <c r="H29" s="190"/>
      <c r="I29" s="190">
        <f t="shared" si="1"/>
        <v>10000</v>
      </c>
      <c r="J29" s="191" t="str">
        <f t="shared" si="2"/>
        <v/>
      </c>
      <c r="K29" s="192"/>
    </row>
    <row r="30" spans="1:11" ht="29.25" customHeight="1">
      <c r="A30" s="5"/>
      <c r="B30" s="194"/>
      <c r="C30" s="75" t="str">
        <f>CMH!B7</f>
        <v>Training and Development</v>
      </c>
      <c r="D30" s="190"/>
      <c r="E30" s="190"/>
      <c r="F30" s="190">
        <f>CMH!E7</f>
        <v>3500</v>
      </c>
      <c r="G30" s="190"/>
      <c r="H30" s="190"/>
      <c r="I30" s="190">
        <f t="shared" si="1"/>
        <v>3500</v>
      </c>
      <c r="J30" s="191">
        <f t="shared" si="2"/>
        <v>21500</v>
      </c>
      <c r="K30" s="192"/>
    </row>
    <row r="31" spans="1:11" ht="29.25" customHeight="1">
      <c r="A31" s="5">
        <f>IF(COUNTA(B31)=1,MAX($A$10:A30)+1,"")</f>
        <v>14</v>
      </c>
      <c r="B31" s="200" t="s">
        <v>19</v>
      </c>
      <c r="C31" s="201" t="str">
        <f>CDI!B9</f>
        <v xml:space="preserve">Disability Information Campaigns </v>
      </c>
      <c r="D31" s="190"/>
      <c r="E31" s="190"/>
      <c r="F31" s="190"/>
      <c r="G31" s="197">
        <f>CDI!F12</f>
        <v>5000</v>
      </c>
      <c r="H31" s="190"/>
      <c r="I31" s="190">
        <f t="shared" si="1"/>
        <v>5000</v>
      </c>
      <c r="J31" s="191" t="str">
        <f t="shared" si="2"/>
        <v/>
      </c>
      <c r="K31" s="192"/>
    </row>
    <row r="32" spans="1:11" ht="29.25" customHeight="1">
      <c r="A32" s="5"/>
      <c r="B32" s="194"/>
      <c r="C32" s="199" t="str">
        <f>CDI!B16</f>
        <v>Member Training and Development</v>
      </c>
      <c r="D32" s="197"/>
      <c r="E32" s="190"/>
      <c r="F32" s="190"/>
      <c r="G32" s="197">
        <f>CDI!F20</f>
        <v>5000</v>
      </c>
      <c r="H32" s="190"/>
      <c r="I32" s="190">
        <f t="shared" si="1"/>
        <v>5000</v>
      </c>
      <c r="J32" s="191">
        <f t="shared" si="2"/>
        <v>10000</v>
      </c>
      <c r="K32" s="192"/>
    </row>
    <row r="33" spans="1:11" ht="29.25" customHeight="1">
      <c r="A33" s="5">
        <f>IF(COUNTA(B33)=1,MAX($A$10:A32)+1,"")</f>
        <v>15</v>
      </c>
      <c r="B33" s="200" t="s">
        <v>20</v>
      </c>
      <c r="C33" s="199" t="s">
        <v>77</v>
      </c>
      <c r="D33" s="190"/>
      <c r="E33" s="190"/>
      <c r="F33" s="190"/>
      <c r="G33" s="190">
        <f>OVP!F14</f>
        <v>15000</v>
      </c>
      <c r="H33" s="190"/>
      <c r="I33" s="190">
        <f t="shared" si="1"/>
        <v>15000</v>
      </c>
      <c r="J33" s="191" t="str">
        <f t="shared" si="2"/>
        <v/>
      </c>
      <c r="K33" s="192"/>
    </row>
    <row r="34" spans="1:11" ht="29.25" customHeight="1">
      <c r="A34" s="5"/>
      <c r="B34" s="194"/>
      <c r="C34" s="199" t="s">
        <v>78</v>
      </c>
      <c r="D34" s="190"/>
      <c r="E34" s="190"/>
      <c r="F34" s="190"/>
      <c r="G34" s="190">
        <f>OVP!F21</f>
        <v>2000</v>
      </c>
      <c r="H34" s="190"/>
      <c r="I34" s="190">
        <f t="shared" si="1"/>
        <v>2000</v>
      </c>
      <c r="J34" s="191" t="str">
        <f t="shared" si="2"/>
        <v/>
      </c>
      <c r="K34" s="192"/>
    </row>
    <row r="35" spans="1:11" ht="29.25" customHeight="1">
      <c r="A35" s="5"/>
      <c r="B35" s="194"/>
      <c r="C35" s="199" t="s">
        <v>79</v>
      </c>
      <c r="D35" s="190"/>
      <c r="E35" s="190"/>
      <c r="F35" s="190"/>
      <c r="G35" s="190">
        <f>OVP!F24</f>
        <v>2000</v>
      </c>
      <c r="H35" s="190"/>
      <c r="I35" s="190">
        <f t="shared" si="1"/>
        <v>2000</v>
      </c>
      <c r="J35" s="191">
        <f t="shared" si="2"/>
        <v>19000</v>
      </c>
      <c r="K35" s="192"/>
    </row>
    <row r="36" spans="1:11" ht="29.25" customHeight="1" thickBot="1">
      <c r="A36" s="5">
        <f>IF(COUNTA(B36)=1,MAX($A$10:A33)+1,"")</f>
        <v>16</v>
      </c>
      <c r="B36" s="194" t="s">
        <v>21</v>
      </c>
      <c r="C36" s="75"/>
      <c r="D36" s="190"/>
      <c r="E36" s="190"/>
      <c r="F36" s="190"/>
      <c r="G36" s="190"/>
      <c r="H36" s="190"/>
      <c r="I36" s="190">
        <f t="shared" si="1"/>
        <v>0</v>
      </c>
      <c r="J36" s="191">
        <f t="shared" si="2"/>
        <v>0</v>
      </c>
      <c r="K36" s="192"/>
    </row>
    <row r="37" spans="1:11" ht="29.25" customHeight="1" thickBot="1">
      <c r="A37" s="5">
        <f>IF(COUNTA(B37)=1,MAX($A$10:A36)+1,"")</f>
        <v>17</v>
      </c>
      <c r="B37" s="200" t="s">
        <v>22</v>
      </c>
      <c r="C37" s="75" t="str">
        <f>JGSOM!B11</f>
        <v>Sanggunian Academic Subsidy</v>
      </c>
      <c r="D37" s="190">
        <f>JGSOM!F12</f>
        <v>200000</v>
      </c>
      <c r="E37" s="190"/>
      <c r="F37" s="190"/>
      <c r="G37" s="190"/>
      <c r="H37" s="190"/>
      <c r="I37" s="190">
        <f>SUM(D37:H37)</f>
        <v>200000</v>
      </c>
      <c r="J37" s="191" t="str">
        <f t="shared" si="2"/>
        <v/>
      </c>
      <c r="K37" s="192"/>
    </row>
    <row r="38" spans="1:11" ht="29.25" customHeight="1" thickBot="1">
      <c r="A38" s="5"/>
      <c r="B38" s="200"/>
      <c r="C38" s="202" t="str">
        <f>JGSOM!B17</f>
        <v>ACTM Prep Course</v>
      </c>
      <c r="D38" s="190"/>
      <c r="E38" s="190"/>
      <c r="F38" s="190"/>
      <c r="G38" s="190">
        <f>JGSOM!F19</f>
        <v>800</v>
      </c>
      <c r="H38" s="190"/>
      <c r="I38" s="190">
        <f>SUM(D38:H38)</f>
        <v>800</v>
      </c>
      <c r="J38" s="191" t="str">
        <f t="shared" si="2"/>
        <v/>
      </c>
      <c r="K38" s="192"/>
    </row>
    <row r="39" spans="1:11" ht="29.25" customHeight="1" thickBot="1">
      <c r="A39" s="5"/>
      <c r="B39" s="200"/>
      <c r="C39" s="202" t="str">
        <f>JGSOM!B20</f>
        <v>AMA Spark Prep Course</v>
      </c>
      <c r="D39" s="190"/>
      <c r="E39" s="190"/>
      <c r="F39" s="190"/>
      <c r="G39" s="190">
        <f>JGSOM!F22</f>
        <v>9000</v>
      </c>
      <c r="H39" s="190"/>
      <c r="I39" s="190">
        <f>SUM(D39:H39)</f>
        <v>9000</v>
      </c>
      <c r="J39" s="191">
        <f t="shared" si="2"/>
        <v>209800</v>
      </c>
      <c r="K39" s="192"/>
    </row>
    <row r="40" spans="1:11" ht="29.25" customHeight="1" thickBot="1">
      <c r="A40" s="5">
        <f>IF(COUNTA(B40)=1,MAX($A$10:A37)+1,"")</f>
        <v>18</v>
      </c>
      <c r="B40" s="200" t="s">
        <v>23</v>
      </c>
      <c r="C40" s="203" t="str">
        <f>SOSE!B18</f>
        <v>Sanggunian Academic Subsidy</v>
      </c>
      <c r="D40" s="190">
        <f>SOSE!F23</f>
        <v>150000</v>
      </c>
      <c r="E40" s="190"/>
      <c r="F40" s="190"/>
      <c r="G40" s="190"/>
      <c r="H40" s="190"/>
      <c r="I40" s="190">
        <f t="shared" si="1"/>
        <v>150000</v>
      </c>
      <c r="J40" s="191" t="str">
        <f t="shared" si="2"/>
        <v/>
      </c>
      <c r="K40" s="192"/>
    </row>
    <row r="41" spans="1:11" ht="29.25" customHeight="1" thickBot="1">
      <c r="A41" s="5"/>
      <c r="B41" s="200"/>
      <c r="C41" s="203" t="str">
        <f>SOSE!B33</f>
        <v>Watch Party</v>
      </c>
      <c r="D41" s="190"/>
      <c r="E41" s="190"/>
      <c r="F41" s="190"/>
      <c r="G41" s="197">
        <v>1000</v>
      </c>
      <c r="H41" s="197">
        <v>1500</v>
      </c>
      <c r="I41" s="190">
        <f t="shared" si="1"/>
        <v>2500</v>
      </c>
      <c r="J41" s="191" t="str">
        <f t="shared" si="2"/>
        <v/>
      </c>
      <c r="K41" s="192"/>
    </row>
    <row r="42" spans="1:11" ht="29.25" customHeight="1">
      <c r="A42" s="5"/>
      <c r="B42" s="200"/>
      <c r="C42" s="203" t="str">
        <f>SOSE!B39</f>
        <v>GCCW</v>
      </c>
      <c r="D42" s="190"/>
      <c r="E42" s="190"/>
      <c r="F42" s="190"/>
      <c r="G42" s="197">
        <v>1500</v>
      </c>
      <c r="H42" s="197">
        <v>1500</v>
      </c>
      <c r="I42" s="190">
        <f t="shared" si="1"/>
        <v>3000</v>
      </c>
      <c r="J42" s="191" t="str">
        <f t="shared" si="2"/>
        <v/>
      </c>
      <c r="K42" s="192"/>
    </row>
    <row r="43" spans="1:11" ht="29.25" customHeight="1">
      <c r="A43" s="5"/>
      <c r="B43" s="200"/>
      <c r="C43" s="203" t="str">
        <f>SOSE!B45</f>
        <v>Web Series</v>
      </c>
      <c r="D43" s="190">
        <f>3379+144</f>
        <v>3523</v>
      </c>
      <c r="E43" s="190"/>
      <c r="F43" s="190"/>
      <c r="G43" s="190"/>
      <c r="H43" s="204">
        <f>SOSE!F53</f>
        <v>1500</v>
      </c>
      <c r="I43" s="190">
        <f t="shared" si="1"/>
        <v>5023</v>
      </c>
      <c r="J43" s="191" t="str">
        <f t="shared" si="2"/>
        <v/>
      </c>
      <c r="K43" s="192"/>
    </row>
    <row r="44" spans="1:11" ht="29.25" customHeight="1">
      <c r="A44" s="5"/>
      <c r="B44" s="200"/>
      <c r="C44" s="203" t="str">
        <f>SOSE!B56</f>
        <v>Film Festival</v>
      </c>
      <c r="D44" s="190">
        <f>SOSE!F60</f>
        <v>2000</v>
      </c>
      <c r="E44" s="190"/>
      <c r="F44" s="190"/>
      <c r="G44" s="190"/>
      <c r="H44" s="190">
        <f>SOSE!F59</f>
        <v>1500</v>
      </c>
      <c r="I44" s="190">
        <f t="shared" si="1"/>
        <v>3500</v>
      </c>
      <c r="J44" s="191">
        <f t="shared" si="2"/>
        <v>164023</v>
      </c>
      <c r="K44" s="192"/>
    </row>
    <row r="45" spans="1:11" ht="29.25" customHeight="1">
      <c r="A45" s="5">
        <f>IF(COUNTA(B45)=1,MAX($A$10:A40)+1,"")</f>
        <v>19</v>
      </c>
      <c r="B45" s="200" t="s">
        <v>24</v>
      </c>
      <c r="C45" s="75" t="str">
        <f>SOSS!B11</f>
        <v>Sanggunian Academic Subsidy</v>
      </c>
      <c r="D45" s="190">
        <f>SOSS!F13</f>
        <v>150000</v>
      </c>
      <c r="E45" s="190"/>
      <c r="F45" s="190"/>
      <c r="G45" s="190"/>
      <c r="H45" s="190"/>
      <c r="I45" s="190">
        <f t="shared" si="1"/>
        <v>150000</v>
      </c>
      <c r="J45" s="191" t="str">
        <f t="shared" si="2"/>
        <v/>
      </c>
      <c r="K45" s="192"/>
    </row>
    <row r="46" spans="1:11" ht="29.25" customHeight="1">
      <c r="A46" s="5"/>
      <c r="B46" s="200"/>
      <c r="C46" s="75" t="str">
        <f>SOSS!B16</f>
        <v>WEBINARS AND ONLINE FORUM</v>
      </c>
      <c r="D46" s="190"/>
      <c r="E46" s="190"/>
      <c r="F46" s="190"/>
      <c r="G46" s="190">
        <f>SOSS!F21</f>
        <v>15000</v>
      </c>
      <c r="H46" s="190"/>
      <c r="I46" s="190">
        <f t="shared" si="1"/>
        <v>15000</v>
      </c>
      <c r="J46" s="191">
        <f t="shared" si="2"/>
        <v>165000</v>
      </c>
      <c r="K46" s="192"/>
    </row>
    <row r="47" spans="1:11" ht="29.25" customHeight="1">
      <c r="A47" s="5">
        <f>IF(COUNTA(B47)=1,MAX($A$10:A45)+1,"")</f>
        <v>20</v>
      </c>
      <c r="B47" s="200" t="s">
        <v>25</v>
      </c>
      <c r="C47" s="199" t="str">
        <f>SOH!B9</f>
        <v>Sanggunian Academic Subsidy</v>
      </c>
      <c r="D47" s="190">
        <f>SOH!F13</f>
        <v>150000</v>
      </c>
      <c r="E47" s="190"/>
      <c r="F47" s="190"/>
      <c r="G47" s="190"/>
      <c r="H47" s="190"/>
      <c r="I47" s="190">
        <f t="shared" si="1"/>
        <v>150000</v>
      </c>
      <c r="J47" s="191" t="str">
        <f t="shared" si="2"/>
        <v/>
      </c>
      <c r="K47" s="192"/>
    </row>
    <row r="48" spans="1:11" ht="29.25" customHeight="1">
      <c r="A48" s="5"/>
      <c r="B48" s="200"/>
      <c r="C48" s="199" t="str">
        <f>SOH!B16</f>
        <v>Theater Reparations Subsidy</v>
      </c>
      <c r="D48" s="190">
        <f>SOH!F22</f>
        <v>112500</v>
      </c>
      <c r="E48" s="190"/>
      <c r="F48" s="190"/>
      <c r="G48" s="190"/>
      <c r="H48" s="190"/>
      <c r="I48" s="190">
        <f t="shared" si="1"/>
        <v>112500</v>
      </c>
      <c r="J48" s="191">
        <f t="shared" si="2"/>
        <v>262500</v>
      </c>
      <c r="K48" s="192"/>
    </row>
    <row r="49" spans="1:11" ht="7.5" customHeight="1">
      <c r="A49" s="205">
        <f>IF(COUNTA(B49)=1,MAX($A$10:A47)+1,"")</f>
        <v>21</v>
      </c>
      <c r="B49" s="202" t="s">
        <v>80</v>
      </c>
      <c r="C49" s="202"/>
      <c r="D49" s="206"/>
      <c r="E49" s="206"/>
      <c r="F49" s="12"/>
      <c r="G49" s="12"/>
      <c r="H49" s="12"/>
      <c r="I49" s="12"/>
      <c r="J49" s="207"/>
      <c r="K49" s="208"/>
    </row>
    <row r="50" spans="1:11" ht="16.5" customHeight="1">
      <c r="A50" s="11"/>
      <c r="B50" s="209"/>
      <c r="C50" s="11"/>
      <c r="D50" s="210">
        <f>SUM(D11:D49)</f>
        <v>1221865.52</v>
      </c>
      <c r="E50" s="160"/>
      <c r="F50" s="160">
        <f t="shared" ref="F50:J50" si="4">SUM(F11:F49)</f>
        <v>3500</v>
      </c>
      <c r="G50" s="160">
        <f t="shared" si="4"/>
        <v>90900</v>
      </c>
      <c r="H50" s="160">
        <f t="shared" si="4"/>
        <v>51000</v>
      </c>
      <c r="I50" s="160">
        <f t="shared" si="4"/>
        <v>1367665.52</v>
      </c>
      <c r="J50" s="211">
        <f t="shared" si="4"/>
        <v>1367665.52</v>
      </c>
      <c r="K50" s="212"/>
    </row>
    <row r="51" spans="1:11" ht="26.25" customHeight="1">
      <c r="A51" s="213" t="s">
        <v>26</v>
      </c>
      <c r="B51" s="214"/>
      <c r="C51" s="2"/>
      <c r="D51" s="2"/>
      <c r="E51" s="2"/>
      <c r="F51" s="2"/>
      <c r="G51" s="2"/>
      <c r="H51" s="2"/>
      <c r="I51" s="2"/>
      <c r="J51" s="215"/>
      <c r="K51" s="216"/>
    </row>
    <row r="52" spans="1:11" ht="12.75" customHeight="1">
      <c r="A52" s="2"/>
      <c r="B52" s="170"/>
      <c r="C52" s="2"/>
      <c r="D52" s="2"/>
      <c r="E52" s="2"/>
      <c r="F52" s="2"/>
      <c r="G52" s="2"/>
      <c r="H52" s="2"/>
      <c r="I52" s="2"/>
      <c r="J52" s="215"/>
      <c r="K52" s="217"/>
    </row>
    <row r="53" spans="1:11" ht="12.75" customHeight="1">
      <c r="A53" s="2"/>
      <c r="B53" s="170"/>
      <c r="C53" s="2"/>
      <c r="D53" s="2"/>
      <c r="E53" s="2"/>
      <c r="F53" s="2"/>
      <c r="G53" s="2"/>
      <c r="H53" s="2"/>
      <c r="I53" s="2"/>
      <c r="J53" s="215"/>
      <c r="K53" s="217"/>
    </row>
    <row r="54" spans="1:11" ht="12.75" customHeight="1">
      <c r="A54" s="2"/>
      <c r="B54" s="170"/>
      <c r="K54" s="217"/>
    </row>
  </sheetData>
  <mergeCells count="5">
    <mergeCell ref="A1:J1"/>
    <mergeCell ref="A2:J2"/>
    <mergeCell ref="A3:J3"/>
    <mergeCell ref="A4:J4"/>
    <mergeCell ref="A5:J5"/>
  </mergeCells>
  <pageMargins left="0.33" right="0.2" top="0.16" bottom="0.17" header="0" footer="0"/>
  <pageSetup paperSize="9" scale="70" orientation="landscape"/>
  <headerFooter>
    <oddFooter>&amp;RAttachment 2:  Itemized Disbursements  for Projects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4125"/>
    <outlinePr summaryBelow="0" summaryRight="0"/>
    <pageSetUpPr fitToPage="1"/>
  </sheetPr>
  <dimension ref="A1:G41"/>
  <sheetViews>
    <sheetView workbookViewId="0"/>
  </sheetViews>
  <sheetFormatPr baseColWidth="10" defaultColWidth="14.5" defaultRowHeight="15" customHeight="1"/>
  <cols>
    <col min="1" max="1" width="2.33203125" customWidth="1"/>
    <col min="2" max="2" width="31.6640625" customWidth="1"/>
    <col min="3" max="3" width="20.83203125" customWidth="1"/>
    <col min="4" max="5" width="14.5" customWidth="1"/>
    <col min="6" max="6" width="24.5" customWidth="1"/>
    <col min="7" max="7" width="2.33203125" customWidth="1"/>
  </cols>
  <sheetData>
    <row r="1" spans="1:7" ht="11.25" customHeight="1">
      <c r="A1" s="218"/>
      <c r="B1" s="218"/>
      <c r="C1" s="218"/>
      <c r="D1" s="218"/>
      <c r="E1" s="218"/>
      <c r="F1" s="218"/>
      <c r="G1" s="219"/>
    </row>
    <row r="2" spans="1:7" ht="33" customHeight="1">
      <c r="A2" s="218"/>
      <c r="B2" s="475" t="s">
        <v>81</v>
      </c>
      <c r="C2" s="464"/>
      <c r="D2" s="464"/>
      <c r="E2" s="464"/>
      <c r="F2" s="465"/>
      <c r="G2" s="219"/>
    </row>
    <row r="3" spans="1:7" ht="15.75" customHeight="1">
      <c r="A3" s="220"/>
      <c r="B3" s="476" t="s">
        <v>82</v>
      </c>
      <c r="C3" s="477"/>
      <c r="D3" s="477"/>
      <c r="E3" s="477"/>
      <c r="F3" s="478"/>
      <c r="G3" s="219"/>
    </row>
    <row r="4" spans="1:7" ht="15.75" customHeight="1">
      <c r="A4" s="218"/>
      <c r="B4" s="479" t="s">
        <v>83</v>
      </c>
      <c r="C4" s="480"/>
      <c r="D4" s="480"/>
      <c r="E4" s="481" t="s">
        <v>84</v>
      </c>
      <c r="F4" s="480"/>
      <c r="G4" s="219"/>
    </row>
    <row r="5" spans="1:7" ht="15.75" customHeight="1">
      <c r="A5" s="221"/>
      <c r="B5" s="482" t="s">
        <v>85</v>
      </c>
      <c r="C5" s="483"/>
      <c r="D5" s="484"/>
      <c r="E5" s="485">
        <f>F16</f>
        <v>0</v>
      </c>
      <c r="F5" s="486"/>
      <c r="G5" s="219"/>
    </row>
    <row r="6" spans="1:7" ht="15.75" customHeight="1">
      <c r="A6" s="221"/>
      <c r="B6" s="489" t="s">
        <v>85</v>
      </c>
      <c r="C6" s="490"/>
      <c r="D6" s="491"/>
      <c r="E6" s="487">
        <f>F25</f>
        <v>0</v>
      </c>
      <c r="F6" s="488"/>
      <c r="G6" s="219"/>
    </row>
    <row r="7" spans="1:7" ht="15.75" customHeight="1">
      <c r="A7" s="221"/>
      <c r="B7" s="492" t="s">
        <v>85</v>
      </c>
      <c r="C7" s="493"/>
      <c r="D7" s="494"/>
      <c r="E7" s="495">
        <f>F39</f>
        <v>0</v>
      </c>
      <c r="F7" s="496"/>
      <c r="G7" s="219"/>
    </row>
    <row r="8" spans="1:7" ht="15.75" customHeight="1">
      <c r="A8" s="222"/>
      <c r="B8" s="497" t="s">
        <v>86</v>
      </c>
      <c r="C8" s="498"/>
      <c r="D8" s="499"/>
      <c r="E8" s="500">
        <f>SUM(E5:F7)</f>
        <v>0</v>
      </c>
      <c r="F8" s="499"/>
      <c r="G8" s="219"/>
    </row>
    <row r="9" spans="1:7" ht="15.75" customHeight="1">
      <c r="A9" s="223"/>
      <c r="B9" s="224"/>
      <c r="C9" s="224"/>
      <c r="D9" s="224"/>
      <c r="E9" s="224"/>
      <c r="F9" s="224"/>
      <c r="G9" s="219"/>
    </row>
    <row r="10" spans="1:7" ht="15.75" customHeight="1">
      <c r="A10" s="225"/>
      <c r="B10" s="501" t="s">
        <v>87</v>
      </c>
      <c r="C10" s="502"/>
      <c r="D10" s="502"/>
      <c r="E10" s="502"/>
      <c r="F10" s="503"/>
      <c r="G10" s="219"/>
    </row>
    <row r="11" spans="1:7" ht="15.75" customHeight="1">
      <c r="A11" s="226"/>
      <c r="B11" s="227" t="s">
        <v>88</v>
      </c>
      <c r="C11" s="228" t="s">
        <v>89</v>
      </c>
      <c r="D11" s="228" t="s">
        <v>90</v>
      </c>
      <c r="E11" s="228" t="s">
        <v>91</v>
      </c>
      <c r="F11" s="229" t="s">
        <v>92</v>
      </c>
      <c r="G11" s="219"/>
    </row>
    <row r="12" spans="1:7" ht="15.75" customHeight="1">
      <c r="A12" s="225"/>
      <c r="B12" s="504" t="s">
        <v>93</v>
      </c>
      <c r="C12" s="505"/>
      <c r="D12" s="505"/>
      <c r="E12" s="505"/>
      <c r="F12" s="506"/>
      <c r="G12" s="219"/>
    </row>
    <row r="13" spans="1:7" ht="15.75" customHeight="1">
      <c r="A13" s="230"/>
      <c r="B13" s="231"/>
      <c r="C13" s="232"/>
      <c r="D13" s="232"/>
      <c r="E13" s="233"/>
      <c r="F13" s="234">
        <f t="shared" ref="F13:F15" si="0">D13*E13</f>
        <v>0</v>
      </c>
      <c r="G13" s="219"/>
    </row>
    <row r="14" spans="1:7" ht="15.75" customHeight="1">
      <c r="A14" s="230"/>
      <c r="B14" s="231"/>
      <c r="C14" s="232"/>
      <c r="D14" s="232"/>
      <c r="E14" s="233"/>
      <c r="F14" s="235">
        <f t="shared" si="0"/>
        <v>0</v>
      </c>
      <c r="G14" s="219"/>
    </row>
    <row r="15" spans="1:7" ht="15.75" customHeight="1">
      <c r="A15" s="230"/>
      <c r="B15" s="236"/>
      <c r="C15" s="237"/>
      <c r="D15" s="237"/>
      <c r="E15" s="238"/>
      <c r="F15" s="235">
        <f t="shared" si="0"/>
        <v>0</v>
      </c>
      <c r="G15" s="219"/>
    </row>
    <row r="16" spans="1:7" ht="15.75" customHeight="1">
      <c r="A16" s="225"/>
      <c r="B16" s="518" t="s">
        <v>92</v>
      </c>
      <c r="C16" s="490"/>
      <c r="D16" s="490"/>
      <c r="E16" s="491"/>
      <c r="F16" s="239">
        <f>SUM(F13:F15)</f>
        <v>0</v>
      </c>
      <c r="G16" s="219"/>
    </row>
    <row r="17" spans="1:7" ht="15.75" customHeight="1">
      <c r="A17" s="223"/>
      <c r="B17" s="507" t="s">
        <v>94</v>
      </c>
      <c r="C17" s="508"/>
      <c r="D17" s="508"/>
      <c r="E17" s="509"/>
      <c r="F17" s="240">
        <f>SUM(F16)</f>
        <v>0</v>
      </c>
      <c r="G17" s="219"/>
    </row>
    <row r="18" spans="1:7" ht="15.75" customHeight="1">
      <c r="A18" s="223"/>
      <c r="B18" s="224"/>
      <c r="C18" s="224"/>
      <c r="D18" s="224"/>
      <c r="E18" s="224"/>
      <c r="F18" s="224"/>
      <c r="G18" s="219"/>
    </row>
    <row r="19" spans="1:7" ht="15.75" customHeight="1">
      <c r="A19" s="225"/>
      <c r="B19" s="519" t="s">
        <v>87</v>
      </c>
      <c r="C19" s="505"/>
      <c r="D19" s="505"/>
      <c r="E19" s="505"/>
      <c r="F19" s="520"/>
      <c r="G19" s="219"/>
    </row>
    <row r="20" spans="1:7" ht="15.75" customHeight="1">
      <c r="A20" s="241"/>
      <c r="B20" s="242" t="s">
        <v>88</v>
      </c>
      <c r="C20" s="243" t="s">
        <v>89</v>
      </c>
      <c r="D20" s="243" t="s">
        <v>90</v>
      </c>
      <c r="E20" s="243" t="s">
        <v>91</v>
      </c>
      <c r="F20" s="244" t="s">
        <v>92</v>
      </c>
      <c r="G20" s="219"/>
    </row>
    <row r="21" spans="1:7" ht="15.75" customHeight="1">
      <c r="A21" s="225"/>
      <c r="B21" s="504" t="s">
        <v>93</v>
      </c>
      <c r="C21" s="505"/>
      <c r="D21" s="505"/>
      <c r="E21" s="505"/>
      <c r="F21" s="506"/>
      <c r="G21" s="219"/>
    </row>
    <row r="22" spans="1:7" ht="15.75" customHeight="1">
      <c r="A22" s="245"/>
      <c r="B22" s="246"/>
      <c r="C22" s="247"/>
      <c r="D22" s="248"/>
      <c r="E22" s="249"/>
      <c r="F22" s="234">
        <f t="shared" ref="F22:F24" si="1">D22*E22</f>
        <v>0</v>
      </c>
      <c r="G22" s="219"/>
    </row>
    <row r="23" spans="1:7" ht="15.75" customHeight="1">
      <c r="A23" s="245"/>
      <c r="B23" s="231"/>
      <c r="C23" s="232"/>
      <c r="D23" s="250"/>
      <c r="E23" s="251"/>
      <c r="F23" s="235">
        <f t="shared" si="1"/>
        <v>0</v>
      </c>
      <c r="G23" s="219"/>
    </row>
    <row r="24" spans="1:7" ht="15.75" customHeight="1">
      <c r="A24" s="245"/>
      <c r="B24" s="231"/>
      <c r="C24" s="232"/>
      <c r="D24" s="250"/>
      <c r="E24" s="251"/>
      <c r="F24" s="235">
        <f t="shared" si="1"/>
        <v>0</v>
      </c>
      <c r="G24" s="219"/>
    </row>
    <row r="25" spans="1:7" ht="15.75" customHeight="1">
      <c r="A25" s="252"/>
      <c r="B25" s="518" t="s">
        <v>92</v>
      </c>
      <c r="C25" s="490"/>
      <c r="D25" s="490"/>
      <c r="E25" s="491"/>
      <c r="F25" s="239">
        <f>SUM(F22:F24)</f>
        <v>0</v>
      </c>
      <c r="G25" s="219"/>
    </row>
    <row r="26" spans="1:7" ht="15.75" customHeight="1">
      <c r="A26" s="225"/>
      <c r="B26" s="513" t="s">
        <v>93</v>
      </c>
      <c r="C26" s="490"/>
      <c r="D26" s="490"/>
      <c r="E26" s="490"/>
      <c r="F26" s="514"/>
      <c r="G26" s="219"/>
    </row>
    <row r="27" spans="1:7" ht="15.75" customHeight="1">
      <c r="A27" s="245"/>
      <c r="B27" s="231"/>
      <c r="C27" s="232"/>
      <c r="D27" s="250"/>
      <c r="E27" s="251"/>
      <c r="F27" s="235">
        <f t="shared" ref="F27:F29" si="2">D27*E27</f>
        <v>0</v>
      </c>
      <c r="G27" s="219"/>
    </row>
    <row r="28" spans="1:7" ht="15.75" customHeight="1">
      <c r="A28" s="245"/>
      <c r="B28" s="231"/>
      <c r="C28" s="232"/>
      <c r="D28" s="250"/>
      <c r="E28" s="251"/>
      <c r="F28" s="235">
        <f t="shared" si="2"/>
        <v>0</v>
      </c>
      <c r="G28" s="219"/>
    </row>
    <row r="29" spans="1:7" ht="15.75" customHeight="1">
      <c r="A29" s="245"/>
      <c r="B29" s="231"/>
      <c r="C29" s="232"/>
      <c r="D29" s="250"/>
      <c r="E29" s="251"/>
      <c r="F29" s="235">
        <f t="shared" si="2"/>
        <v>0</v>
      </c>
      <c r="G29" s="219"/>
    </row>
    <row r="30" spans="1:7" ht="15.75" customHeight="1">
      <c r="A30" s="252"/>
      <c r="B30" s="518" t="s">
        <v>92</v>
      </c>
      <c r="C30" s="490"/>
      <c r="D30" s="490"/>
      <c r="E30" s="491"/>
      <c r="F30" s="239">
        <f>SUM(F27:F29)</f>
        <v>0</v>
      </c>
      <c r="G30" s="219"/>
    </row>
    <row r="31" spans="1:7" ht="15.75" customHeight="1">
      <c r="A31" s="253"/>
      <c r="B31" s="507" t="s">
        <v>94</v>
      </c>
      <c r="C31" s="508"/>
      <c r="D31" s="508"/>
      <c r="E31" s="509"/>
      <c r="F31" s="240">
        <f>SUM(F25,F30)</f>
        <v>0</v>
      </c>
      <c r="G31" s="219"/>
    </row>
    <row r="32" spans="1:7" ht="15.75" customHeight="1">
      <c r="A32" s="254"/>
      <c r="B32" s="255"/>
      <c r="C32" s="255"/>
      <c r="D32" s="255"/>
      <c r="E32" s="255"/>
      <c r="F32" s="255"/>
      <c r="G32" s="219"/>
    </row>
    <row r="33" spans="1:7" ht="15.75" customHeight="1">
      <c r="A33" s="225"/>
      <c r="B33" s="510" t="s">
        <v>87</v>
      </c>
      <c r="C33" s="511"/>
      <c r="D33" s="511"/>
      <c r="E33" s="511"/>
      <c r="F33" s="512"/>
      <c r="G33" s="219"/>
    </row>
    <row r="34" spans="1:7" ht="15.75" customHeight="1">
      <c r="A34" s="256"/>
      <c r="B34" s="242" t="s">
        <v>88</v>
      </c>
      <c r="C34" s="243" t="s">
        <v>89</v>
      </c>
      <c r="D34" s="243" t="s">
        <v>90</v>
      </c>
      <c r="E34" s="243" t="s">
        <v>91</v>
      </c>
      <c r="F34" s="244" t="s">
        <v>92</v>
      </c>
      <c r="G34" s="219"/>
    </row>
    <row r="35" spans="1:7" ht="15.75" customHeight="1">
      <c r="A35" s="220"/>
      <c r="B35" s="513" t="s">
        <v>93</v>
      </c>
      <c r="C35" s="490"/>
      <c r="D35" s="490"/>
      <c r="E35" s="490"/>
      <c r="F35" s="514"/>
      <c r="G35" s="219"/>
    </row>
    <row r="36" spans="1:7" ht="15.75" customHeight="1">
      <c r="A36" s="257"/>
      <c r="B36" s="231"/>
      <c r="C36" s="232"/>
      <c r="D36" s="250"/>
      <c r="E36" s="251"/>
      <c r="F36" s="235">
        <f t="shared" ref="F36:F38" si="3">D36*E36</f>
        <v>0</v>
      </c>
      <c r="G36" s="219"/>
    </row>
    <row r="37" spans="1:7" ht="15.75" customHeight="1">
      <c r="A37" s="257"/>
      <c r="B37" s="231"/>
      <c r="C37" s="232"/>
      <c r="D37" s="250"/>
      <c r="E37" s="251"/>
      <c r="F37" s="235">
        <f t="shared" si="3"/>
        <v>0</v>
      </c>
      <c r="G37" s="219"/>
    </row>
    <row r="38" spans="1:7" ht="15.75" customHeight="1">
      <c r="A38" s="257"/>
      <c r="B38" s="231"/>
      <c r="C38" s="232"/>
      <c r="D38" s="250"/>
      <c r="E38" s="251"/>
      <c r="F38" s="235">
        <f t="shared" si="3"/>
        <v>0</v>
      </c>
      <c r="G38" s="219"/>
    </row>
    <row r="39" spans="1:7" ht="15.75" customHeight="1">
      <c r="A39" s="222"/>
      <c r="B39" s="515" t="s">
        <v>92</v>
      </c>
      <c r="C39" s="516"/>
      <c r="D39" s="516"/>
      <c r="E39" s="517"/>
      <c r="F39" s="239">
        <f>SUM(F36:F38)</f>
        <v>0</v>
      </c>
      <c r="G39" s="219"/>
    </row>
    <row r="40" spans="1:7" ht="15.75" customHeight="1">
      <c r="A40" s="253"/>
      <c r="B40" s="507" t="s">
        <v>94</v>
      </c>
      <c r="C40" s="508"/>
      <c r="D40" s="508"/>
      <c r="E40" s="509"/>
      <c r="F40" s="240">
        <f>SUM(F16,F25,F39)</f>
        <v>0</v>
      </c>
      <c r="G40" s="219"/>
    </row>
    <row r="41" spans="1:7" ht="11.25" customHeight="1">
      <c r="A41" s="219"/>
      <c r="B41" s="219"/>
      <c r="C41" s="219"/>
      <c r="D41" s="219"/>
      <c r="E41" s="219"/>
      <c r="F41" s="219"/>
      <c r="G41" s="219"/>
    </row>
  </sheetData>
  <mergeCells count="26">
    <mergeCell ref="B39:E39"/>
    <mergeCell ref="B40:E40"/>
    <mergeCell ref="B16:E16"/>
    <mergeCell ref="B17:E17"/>
    <mergeCell ref="B19:F19"/>
    <mergeCell ref="B21:F21"/>
    <mergeCell ref="B25:E25"/>
    <mergeCell ref="B26:F26"/>
    <mergeCell ref="B30:E30"/>
    <mergeCell ref="B10:F10"/>
    <mergeCell ref="B12:F12"/>
    <mergeCell ref="B31:E31"/>
    <mergeCell ref="B33:F33"/>
    <mergeCell ref="B35:F35"/>
    <mergeCell ref="E6:F6"/>
    <mergeCell ref="B6:D6"/>
    <mergeCell ref="B7:D7"/>
    <mergeCell ref="E7:F7"/>
    <mergeCell ref="B8:D8"/>
    <mergeCell ref="E8:F8"/>
    <mergeCell ref="B2:F2"/>
    <mergeCell ref="B3:F3"/>
    <mergeCell ref="B4:D4"/>
    <mergeCell ref="E4:F4"/>
    <mergeCell ref="B5:D5"/>
    <mergeCell ref="E5:F5"/>
  </mergeCells>
  <printOptions horizontalCentered="1" gridLines="1"/>
  <pageMargins left="0.7" right="0.7" top="0.75" bottom="0.75" header="0" footer="0"/>
  <pageSetup paperSize="9" fitToHeight="0" pageOrder="overThenDown" orientation="portrait" cellComments="atEnd"/>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4125"/>
    <outlinePr summaryBelow="0" summaryRight="0"/>
    <pageSetUpPr fitToPage="1"/>
  </sheetPr>
  <dimension ref="A1:G18"/>
  <sheetViews>
    <sheetView workbookViewId="0"/>
  </sheetViews>
  <sheetFormatPr baseColWidth="10" defaultColWidth="14.5" defaultRowHeight="15" customHeight="1"/>
  <cols>
    <col min="1" max="1" width="2.33203125" customWidth="1"/>
    <col min="2" max="2" width="31.6640625" customWidth="1"/>
    <col min="3" max="3" width="20.83203125" customWidth="1"/>
    <col min="4" max="5" width="14.5" customWidth="1"/>
    <col min="6" max="6" width="24.5" customWidth="1"/>
    <col min="7" max="7" width="2.33203125" customWidth="1"/>
  </cols>
  <sheetData>
    <row r="1" spans="1:7" ht="11.25" customHeight="1">
      <c r="A1" s="218"/>
      <c r="B1" s="218"/>
      <c r="C1" s="218"/>
      <c r="D1" s="218"/>
      <c r="E1" s="218"/>
      <c r="F1" s="218"/>
      <c r="G1" s="219"/>
    </row>
    <row r="2" spans="1:7" ht="33" customHeight="1">
      <c r="A2" s="218"/>
      <c r="B2" s="475" t="s">
        <v>95</v>
      </c>
      <c r="C2" s="464"/>
      <c r="D2" s="464"/>
      <c r="E2" s="464"/>
      <c r="F2" s="465"/>
      <c r="G2" s="219"/>
    </row>
    <row r="3" spans="1:7" ht="15.75" customHeight="1">
      <c r="A3" s="220"/>
      <c r="B3" s="476" t="s">
        <v>82</v>
      </c>
      <c r="C3" s="477"/>
      <c r="D3" s="477"/>
      <c r="E3" s="477"/>
      <c r="F3" s="478"/>
      <c r="G3" s="219"/>
    </row>
    <row r="4" spans="1:7" ht="15.75" customHeight="1">
      <c r="A4" s="218"/>
      <c r="B4" s="479" t="s">
        <v>83</v>
      </c>
      <c r="C4" s="480"/>
      <c r="D4" s="480"/>
      <c r="E4" s="481" t="s">
        <v>84</v>
      </c>
      <c r="F4" s="480"/>
      <c r="G4" s="219"/>
    </row>
    <row r="5" spans="1:7" ht="15.75" customHeight="1">
      <c r="A5" s="221"/>
      <c r="B5" s="482" t="s">
        <v>96</v>
      </c>
      <c r="C5" s="483"/>
      <c r="D5" s="484"/>
      <c r="E5" s="485">
        <f>F16</f>
        <v>3029.15</v>
      </c>
      <c r="F5" s="486"/>
      <c r="G5" s="219"/>
    </row>
    <row r="6" spans="1:7" ht="15.75" customHeight="1">
      <c r="A6" s="221"/>
      <c r="B6" s="489"/>
      <c r="C6" s="490"/>
      <c r="D6" s="491"/>
      <c r="E6" s="487"/>
      <c r="F6" s="488"/>
      <c r="G6" s="219"/>
    </row>
    <row r="7" spans="1:7" ht="15.75" customHeight="1">
      <c r="A7" s="221"/>
      <c r="B7" s="492"/>
      <c r="C7" s="493"/>
      <c r="D7" s="494"/>
      <c r="E7" s="495"/>
      <c r="F7" s="496"/>
      <c r="G7" s="219"/>
    </row>
    <row r="8" spans="1:7" ht="15.75" customHeight="1">
      <c r="A8" s="222"/>
      <c r="B8" s="497" t="s">
        <v>86</v>
      </c>
      <c r="C8" s="498"/>
      <c r="D8" s="499"/>
      <c r="E8" s="500">
        <f>SUM(E5:F6)</f>
        <v>3029.15</v>
      </c>
      <c r="F8" s="499"/>
      <c r="G8" s="219"/>
    </row>
    <row r="9" spans="1:7" ht="15.75" customHeight="1">
      <c r="A9" s="223"/>
      <c r="B9" s="224"/>
      <c r="C9" s="224"/>
      <c r="D9" s="224"/>
      <c r="E9" s="224"/>
      <c r="F9" s="224"/>
      <c r="G9" s="219"/>
    </row>
    <row r="10" spans="1:7" ht="15.75" customHeight="1">
      <c r="A10" s="225"/>
      <c r="B10" s="501" t="s">
        <v>97</v>
      </c>
      <c r="C10" s="502"/>
      <c r="D10" s="502"/>
      <c r="E10" s="502"/>
      <c r="F10" s="503"/>
      <c r="G10" s="219"/>
    </row>
    <row r="11" spans="1:7" ht="15.75" customHeight="1">
      <c r="A11" s="226"/>
      <c r="B11" s="227" t="s">
        <v>88</v>
      </c>
      <c r="C11" s="228" t="s">
        <v>89</v>
      </c>
      <c r="D11" s="228" t="s">
        <v>90</v>
      </c>
      <c r="E11" s="228" t="s">
        <v>91</v>
      </c>
      <c r="F11" s="229" t="s">
        <v>92</v>
      </c>
      <c r="G11" s="219"/>
    </row>
    <row r="12" spans="1:7" ht="15.75" customHeight="1">
      <c r="A12" s="230"/>
      <c r="B12" s="258" t="s">
        <v>98</v>
      </c>
      <c r="C12" s="259" t="s">
        <v>99</v>
      </c>
      <c r="D12" s="259">
        <v>1</v>
      </c>
      <c r="E12" s="260">
        <v>773.13</v>
      </c>
      <c r="F12" s="261">
        <f t="shared" ref="F12:F15" si="0">D12*E12</f>
        <v>773.13</v>
      </c>
      <c r="G12" s="219"/>
    </row>
    <row r="13" spans="1:7" ht="15.75" customHeight="1">
      <c r="A13" s="230"/>
      <c r="B13" s="258" t="s">
        <v>100</v>
      </c>
      <c r="C13" s="259" t="s">
        <v>99</v>
      </c>
      <c r="D13" s="262">
        <v>1</v>
      </c>
      <c r="E13" s="263">
        <v>762.2</v>
      </c>
      <c r="F13" s="264">
        <f t="shared" si="0"/>
        <v>762.2</v>
      </c>
      <c r="G13" s="219"/>
    </row>
    <row r="14" spans="1:7" ht="15.75" customHeight="1">
      <c r="A14" s="230"/>
      <c r="B14" s="258" t="s">
        <v>101</v>
      </c>
      <c r="C14" s="259" t="s">
        <v>99</v>
      </c>
      <c r="D14" s="262">
        <v>1</v>
      </c>
      <c r="E14" s="263">
        <v>750.5</v>
      </c>
      <c r="F14" s="264">
        <f t="shared" si="0"/>
        <v>750.5</v>
      </c>
      <c r="G14" s="219"/>
    </row>
    <row r="15" spans="1:7" ht="15.75" customHeight="1">
      <c r="A15" s="230"/>
      <c r="B15" s="258" t="s">
        <v>102</v>
      </c>
      <c r="C15" s="259" t="s">
        <v>99</v>
      </c>
      <c r="D15" s="262">
        <v>1</v>
      </c>
      <c r="E15" s="263">
        <v>743.32</v>
      </c>
      <c r="F15" s="264">
        <f t="shared" si="0"/>
        <v>743.32</v>
      </c>
      <c r="G15" s="219"/>
    </row>
    <row r="16" spans="1:7" ht="15.75" customHeight="1">
      <c r="A16" s="253"/>
      <c r="B16" s="518" t="s">
        <v>92</v>
      </c>
      <c r="C16" s="490"/>
      <c r="D16" s="490"/>
      <c r="E16" s="491"/>
      <c r="F16" s="239">
        <f>SUM(F12:F15)</f>
        <v>3029.15</v>
      </c>
      <c r="G16" s="219"/>
    </row>
    <row r="17" spans="1:7" ht="15.75" customHeight="1">
      <c r="A17" s="253"/>
      <c r="B17" s="507" t="s">
        <v>94</v>
      </c>
      <c r="C17" s="508"/>
      <c r="D17" s="508"/>
      <c r="E17" s="509"/>
      <c r="F17" s="265">
        <f>F16</f>
        <v>3029.15</v>
      </c>
      <c r="G17" s="219"/>
    </row>
    <row r="18" spans="1:7" ht="11.25" customHeight="1">
      <c r="A18" s="219"/>
      <c r="B18" s="219"/>
      <c r="C18" s="219"/>
      <c r="D18" s="219"/>
      <c r="E18" s="219"/>
      <c r="F18" s="219"/>
      <c r="G18" s="219"/>
    </row>
  </sheetData>
  <mergeCells count="15">
    <mergeCell ref="B10:F10"/>
    <mergeCell ref="B16:E16"/>
    <mergeCell ref="B17:E17"/>
    <mergeCell ref="B2:F2"/>
    <mergeCell ref="B3:F3"/>
    <mergeCell ref="B4:D4"/>
    <mergeCell ref="E4:F4"/>
    <mergeCell ref="B5:D5"/>
    <mergeCell ref="E5:F5"/>
    <mergeCell ref="E6:F6"/>
    <mergeCell ref="B6:D6"/>
    <mergeCell ref="B7:D7"/>
    <mergeCell ref="E7:F7"/>
    <mergeCell ref="B8:D8"/>
    <mergeCell ref="E8:F8"/>
  </mergeCells>
  <printOptions horizontalCentered="1" gridLines="1"/>
  <pageMargins left="0.7" right="0.7" top="0.75" bottom="0.75" header="0" footer="0"/>
  <pageSetup paperSize="9" fitToHeight="0" pageOrder="overThenDown" orientation="portrait" cellComments="atEnd"/>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G38"/>
  <sheetViews>
    <sheetView workbookViewId="0">
      <selection activeCell="B17" sqref="B17:F17"/>
    </sheetView>
  </sheetViews>
  <sheetFormatPr baseColWidth="10" defaultColWidth="14.5" defaultRowHeight="15" customHeight="1"/>
  <cols>
    <col min="1" max="1" width="2.33203125" customWidth="1"/>
    <col min="2" max="2" width="31.6640625" customWidth="1"/>
    <col min="3" max="3" width="20.83203125" customWidth="1"/>
    <col min="4" max="5" width="14.5" customWidth="1"/>
    <col min="6" max="6" width="24.5" customWidth="1"/>
    <col min="7" max="7" width="2.33203125" customWidth="1"/>
  </cols>
  <sheetData>
    <row r="1" spans="1:7" ht="11.25" customHeight="1">
      <c r="A1" s="218"/>
      <c r="B1" s="218"/>
      <c r="C1" s="218"/>
      <c r="D1" s="218"/>
      <c r="E1" s="218"/>
      <c r="F1" s="218"/>
      <c r="G1" s="219"/>
    </row>
    <row r="2" spans="1:7" ht="33" customHeight="1">
      <c r="A2" s="218"/>
      <c r="B2" s="475" t="s">
        <v>103</v>
      </c>
      <c r="C2" s="464"/>
      <c r="D2" s="464"/>
      <c r="E2" s="464"/>
      <c r="F2" s="465"/>
      <c r="G2" s="219"/>
    </row>
    <row r="3" spans="1:7" ht="15.75" customHeight="1">
      <c r="A3" s="220"/>
      <c r="B3" s="476" t="s">
        <v>82</v>
      </c>
      <c r="C3" s="477"/>
      <c r="D3" s="477"/>
      <c r="E3" s="477"/>
      <c r="F3" s="478"/>
      <c r="G3" s="219"/>
    </row>
    <row r="4" spans="1:7" ht="15.75" customHeight="1">
      <c r="A4" s="218"/>
      <c r="B4" s="479" t="s">
        <v>104</v>
      </c>
      <c r="C4" s="480"/>
      <c r="D4" s="480"/>
      <c r="E4" s="481" t="s">
        <v>84</v>
      </c>
      <c r="F4" s="480"/>
      <c r="G4" s="219"/>
    </row>
    <row r="5" spans="1:7" ht="15.75" customHeight="1">
      <c r="A5" s="221"/>
      <c r="B5" s="482" t="s">
        <v>105</v>
      </c>
      <c r="C5" s="483"/>
      <c r="D5" s="484"/>
      <c r="E5" s="485">
        <f>F15</f>
        <v>15000</v>
      </c>
      <c r="F5" s="486"/>
      <c r="G5" s="219"/>
    </row>
    <row r="6" spans="1:7" ht="15.75" customHeight="1">
      <c r="A6" s="221"/>
      <c r="B6" s="526" t="s">
        <v>106</v>
      </c>
      <c r="C6" s="480"/>
      <c r="D6" s="480"/>
      <c r="E6" s="521">
        <f>F25</f>
        <v>4000</v>
      </c>
      <c r="F6" s="480"/>
      <c r="G6" s="219"/>
    </row>
    <row r="7" spans="1:7" ht="15.75" customHeight="1">
      <c r="A7" s="221"/>
      <c r="B7" s="526"/>
      <c r="C7" s="480"/>
      <c r="D7" s="480"/>
      <c r="E7" s="521">
        <f>F31</f>
        <v>0</v>
      </c>
      <c r="F7" s="480"/>
      <c r="G7" s="219"/>
    </row>
    <row r="8" spans="1:7" ht="15.75" customHeight="1">
      <c r="A8" s="222"/>
      <c r="B8" s="497" t="s">
        <v>86</v>
      </c>
      <c r="C8" s="498"/>
      <c r="D8" s="499"/>
      <c r="E8" s="500">
        <f>SUM(E5:F7)</f>
        <v>19000</v>
      </c>
      <c r="F8" s="499"/>
      <c r="G8" s="219"/>
    </row>
    <row r="9" spans="1:7" ht="15.75" customHeight="1">
      <c r="A9" s="223"/>
      <c r="B9" s="224"/>
      <c r="C9" s="224"/>
      <c r="D9" s="224"/>
      <c r="E9" s="224"/>
      <c r="F9" s="224"/>
      <c r="G9" s="219"/>
    </row>
    <row r="10" spans="1:7" ht="15.75" customHeight="1">
      <c r="A10" s="225"/>
      <c r="B10" s="501" t="s">
        <v>105</v>
      </c>
      <c r="C10" s="502"/>
      <c r="D10" s="502"/>
      <c r="E10" s="502"/>
      <c r="F10" s="503"/>
      <c r="G10" s="219"/>
    </row>
    <row r="11" spans="1:7" ht="15.75" customHeight="1">
      <c r="A11" s="226"/>
      <c r="B11" s="227" t="s">
        <v>88</v>
      </c>
      <c r="C11" s="228" t="s">
        <v>89</v>
      </c>
      <c r="D11" s="228" t="s">
        <v>90</v>
      </c>
      <c r="E11" s="228" t="s">
        <v>91</v>
      </c>
      <c r="F11" s="229" t="s">
        <v>92</v>
      </c>
      <c r="G11" s="219"/>
    </row>
    <row r="12" spans="1:7" ht="15.75" customHeight="1">
      <c r="A12" s="225"/>
      <c r="B12" s="504" t="s">
        <v>107</v>
      </c>
      <c r="C12" s="505"/>
      <c r="D12" s="505"/>
      <c r="E12" s="505"/>
      <c r="F12" s="506"/>
      <c r="G12" s="219"/>
    </row>
    <row r="13" spans="1:7" ht="15.75" customHeight="1">
      <c r="A13" s="230"/>
      <c r="B13" s="266" t="s">
        <v>108</v>
      </c>
      <c r="C13" s="267" t="s">
        <v>109</v>
      </c>
      <c r="D13" s="267">
        <v>150</v>
      </c>
      <c r="E13" s="268">
        <v>100</v>
      </c>
      <c r="F13" s="261">
        <f>D13*E13</f>
        <v>15000</v>
      </c>
      <c r="G13" s="219"/>
    </row>
    <row r="14" spans="1:7" ht="15.75" customHeight="1">
      <c r="A14" s="230"/>
      <c r="B14" s="522" t="s">
        <v>92</v>
      </c>
      <c r="C14" s="480"/>
      <c r="D14" s="480"/>
      <c r="E14" s="480"/>
      <c r="F14" s="269">
        <f t="shared" ref="F14:F15" si="0">SUM(F13)</f>
        <v>15000</v>
      </c>
      <c r="G14" s="219"/>
    </row>
    <row r="15" spans="1:7" ht="15.75" customHeight="1">
      <c r="A15" s="223"/>
      <c r="B15" s="523" t="s">
        <v>110</v>
      </c>
      <c r="C15" s="524"/>
      <c r="D15" s="524"/>
      <c r="E15" s="524"/>
      <c r="F15" s="270">
        <f t="shared" si="0"/>
        <v>15000</v>
      </c>
      <c r="G15" s="219"/>
    </row>
    <row r="16" spans="1:7" ht="15.75" customHeight="1">
      <c r="A16" s="223"/>
      <c r="B16" s="224"/>
      <c r="C16" s="224"/>
      <c r="D16" s="224"/>
      <c r="E16" s="224"/>
      <c r="F16" s="224"/>
      <c r="G16" s="219"/>
    </row>
    <row r="17" spans="1:7" ht="15.75" customHeight="1">
      <c r="A17" s="241"/>
      <c r="B17" s="510" t="s">
        <v>106</v>
      </c>
      <c r="C17" s="511"/>
      <c r="D17" s="511"/>
      <c r="E17" s="511"/>
      <c r="F17" s="512"/>
      <c r="G17" s="219"/>
    </row>
    <row r="18" spans="1:7" ht="15.75" customHeight="1">
      <c r="A18" s="225"/>
      <c r="B18" s="271" t="s">
        <v>88</v>
      </c>
      <c r="C18" s="272" t="s">
        <v>89</v>
      </c>
      <c r="D18" s="272" t="s">
        <v>90</v>
      </c>
      <c r="E18" s="272" t="s">
        <v>91</v>
      </c>
      <c r="F18" s="273" t="s">
        <v>92</v>
      </c>
      <c r="G18" s="219"/>
    </row>
    <row r="19" spans="1:7" ht="15.75" customHeight="1">
      <c r="A19" s="245"/>
      <c r="B19" s="513" t="s">
        <v>78</v>
      </c>
      <c r="C19" s="490"/>
      <c r="D19" s="490"/>
      <c r="E19" s="490"/>
      <c r="F19" s="514"/>
      <c r="G19" s="219"/>
    </row>
    <row r="20" spans="1:7" ht="24" customHeight="1">
      <c r="A20" s="230"/>
      <c r="B20" s="258" t="s">
        <v>111</v>
      </c>
      <c r="C20" s="259" t="s">
        <v>112</v>
      </c>
      <c r="D20" s="274">
        <v>20</v>
      </c>
      <c r="E20" s="275">
        <v>100</v>
      </c>
      <c r="F20" s="235">
        <f>D20*E20</f>
        <v>2000</v>
      </c>
      <c r="G20" s="219"/>
    </row>
    <row r="21" spans="1:7" ht="15.75" customHeight="1">
      <c r="A21" s="253"/>
      <c r="B21" s="525" t="s">
        <v>92</v>
      </c>
      <c r="C21" s="480"/>
      <c r="D21" s="480"/>
      <c r="E21" s="480"/>
      <c r="F21" s="276">
        <f>F20</f>
        <v>2000</v>
      </c>
      <c r="G21" s="219"/>
    </row>
    <row r="22" spans="1:7" ht="15.75" customHeight="1">
      <c r="A22" s="254"/>
      <c r="B22" s="513" t="s">
        <v>79</v>
      </c>
      <c r="C22" s="490"/>
      <c r="D22" s="490"/>
      <c r="E22" s="490"/>
      <c r="F22" s="514"/>
      <c r="G22" s="219"/>
    </row>
    <row r="23" spans="1:7" ht="43.5" customHeight="1">
      <c r="A23" s="225"/>
      <c r="B23" s="258" t="s">
        <v>111</v>
      </c>
      <c r="C23" s="259" t="s">
        <v>112</v>
      </c>
      <c r="D23" s="274">
        <v>20</v>
      </c>
      <c r="E23" s="275">
        <v>100</v>
      </c>
      <c r="F23" s="235">
        <f>D23*E23</f>
        <v>2000</v>
      </c>
      <c r="G23" s="219"/>
    </row>
    <row r="24" spans="1:7" ht="15.75" customHeight="1">
      <c r="A24" s="256"/>
      <c r="B24" s="525" t="s">
        <v>92</v>
      </c>
      <c r="C24" s="480"/>
      <c r="D24" s="480"/>
      <c r="E24" s="480"/>
      <c r="F24" s="276">
        <f>SUM(F23)</f>
        <v>2000</v>
      </c>
      <c r="G24" s="219"/>
    </row>
    <row r="25" spans="1:7" ht="15.75" customHeight="1">
      <c r="A25" s="220"/>
      <c r="B25" s="523" t="s">
        <v>113</v>
      </c>
      <c r="C25" s="524"/>
      <c r="D25" s="524"/>
      <c r="E25" s="524"/>
      <c r="F25" s="270">
        <f>F21+F24</f>
        <v>4000</v>
      </c>
      <c r="G25" s="219"/>
    </row>
    <row r="26" spans="1:7" ht="39" customHeight="1">
      <c r="A26" s="257"/>
      <c r="B26" s="219"/>
      <c r="C26" s="219"/>
      <c r="D26" s="219"/>
      <c r="E26" s="219"/>
      <c r="F26" s="219"/>
      <c r="G26" s="219"/>
    </row>
    <row r="27" spans="1:7" ht="22.5" customHeight="1">
      <c r="A27" s="257"/>
      <c r="B27" s="219"/>
      <c r="C27" s="219"/>
      <c r="D27" s="219"/>
      <c r="E27" s="219"/>
      <c r="F27" s="219"/>
      <c r="G27" s="219"/>
    </row>
    <row r="28" spans="1:7" ht="15.75" customHeight="1">
      <c r="A28" s="257"/>
      <c r="B28" s="219"/>
      <c r="C28" s="219"/>
      <c r="D28" s="219"/>
      <c r="E28" s="219"/>
      <c r="F28" s="219"/>
      <c r="G28" s="219"/>
    </row>
    <row r="29" spans="1:7" ht="20.25" customHeight="1">
      <c r="A29" s="257"/>
      <c r="B29" s="219"/>
      <c r="C29" s="219"/>
      <c r="D29" s="219"/>
      <c r="E29" s="219"/>
      <c r="F29" s="219"/>
      <c r="G29" s="219"/>
    </row>
    <row r="30" spans="1:7" ht="15.75" customHeight="1">
      <c r="A30" s="222"/>
      <c r="B30" s="219"/>
      <c r="C30" s="219"/>
      <c r="D30" s="219"/>
      <c r="E30" s="219"/>
      <c r="F30" s="219"/>
      <c r="G30" s="219"/>
    </row>
    <row r="31" spans="1:7" ht="15.75" customHeight="1">
      <c r="A31" s="253"/>
      <c r="B31" s="219"/>
      <c r="C31" s="219"/>
      <c r="D31" s="219"/>
      <c r="E31" s="219"/>
      <c r="F31" s="219"/>
      <c r="G31" s="219"/>
    </row>
    <row r="32" spans="1:7" ht="17.25" customHeight="1">
      <c r="A32" s="219"/>
      <c r="B32" s="219"/>
      <c r="C32" s="219"/>
      <c r="D32" s="219"/>
      <c r="E32" s="219"/>
      <c r="F32" s="219"/>
      <c r="G32" s="219"/>
    </row>
    <row r="33" spans="1:7" ht="17.25" customHeight="1">
      <c r="A33" s="219"/>
      <c r="B33" s="219"/>
      <c r="C33" s="219"/>
      <c r="D33" s="219"/>
      <c r="E33" s="219"/>
      <c r="F33" s="219"/>
      <c r="G33" s="219"/>
    </row>
    <row r="34" spans="1:7" ht="17.25" customHeight="1">
      <c r="A34" s="219"/>
      <c r="B34" s="219"/>
      <c r="C34" s="219"/>
      <c r="D34" s="219"/>
      <c r="E34" s="219"/>
      <c r="F34" s="219"/>
      <c r="G34" s="219"/>
    </row>
    <row r="35" spans="1:7" ht="16.5" customHeight="1">
      <c r="A35" s="219"/>
      <c r="B35" s="219"/>
      <c r="C35" s="219"/>
      <c r="D35" s="219"/>
      <c r="E35" s="219"/>
      <c r="F35" s="219"/>
      <c r="G35" s="219"/>
    </row>
    <row r="36" spans="1:7" ht="14.25" customHeight="1">
      <c r="A36" s="219"/>
      <c r="B36" s="219"/>
      <c r="C36" s="219"/>
      <c r="D36" s="219"/>
      <c r="E36" s="219"/>
      <c r="F36" s="219"/>
      <c r="G36" s="219"/>
    </row>
    <row r="37" spans="1:7" ht="18.75" customHeight="1">
      <c r="A37" s="219"/>
      <c r="B37" s="219"/>
      <c r="C37" s="219"/>
      <c r="D37" s="219"/>
      <c r="E37" s="219"/>
      <c r="F37" s="219"/>
      <c r="G37" s="219"/>
    </row>
    <row r="38" spans="1:7" ht="15.75" customHeight="1">
      <c r="A38" s="219"/>
      <c r="B38" s="219"/>
      <c r="C38" s="219"/>
      <c r="D38" s="219"/>
      <c r="E38" s="219"/>
      <c r="F38" s="219"/>
      <c r="G38" s="219"/>
    </row>
  </sheetData>
  <mergeCells count="22">
    <mergeCell ref="B21:E21"/>
    <mergeCell ref="B22:F22"/>
    <mergeCell ref="B24:E24"/>
    <mergeCell ref="B25:E25"/>
    <mergeCell ref="B6:D6"/>
    <mergeCell ref="B7:D7"/>
    <mergeCell ref="E7:F7"/>
    <mergeCell ref="B8:D8"/>
    <mergeCell ref="E8:F8"/>
    <mergeCell ref="B10:F10"/>
    <mergeCell ref="B12:F12"/>
    <mergeCell ref="E6:F6"/>
    <mergeCell ref="B14:E14"/>
    <mergeCell ref="B15:E15"/>
    <mergeCell ref="B17:F17"/>
    <mergeCell ref="B19:F19"/>
    <mergeCell ref="B2:F2"/>
    <mergeCell ref="B3:F3"/>
    <mergeCell ref="B4:D4"/>
    <mergeCell ref="E4:F4"/>
    <mergeCell ref="B5:D5"/>
    <mergeCell ref="E5:F5"/>
  </mergeCells>
  <printOptions horizontalCentered="1" gridLines="1"/>
  <pageMargins left="0.7" right="0.7" top="0.75" bottom="0.75" header="0" footer="0"/>
  <pageSetup paperSize="9" fitToHeight="0" pageOrder="overThenDown" orientation="portrait" cellComments="atEnd"/>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4125"/>
    <outlinePr summaryBelow="0" summaryRight="0"/>
    <pageSetUpPr fitToPage="1"/>
  </sheetPr>
  <dimension ref="A1:G32"/>
  <sheetViews>
    <sheetView workbookViewId="0"/>
  </sheetViews>
  <sheetFormatPr baseColWidth="10" defaultColWidth="14.5" defaultRowHeight="15" customHeight="1"/>
  <cols>
    <col min="1" max="1" width="2.33203125" customWidth="1"/>
    <col min="2" max="2" width="31.6640625" customWidth="1"/>
    <col min="3" max="3" width="20.83203125" customWidth="1"/>
    <col min="4" max="5" width="14.5" customWidth="1"/>
    <col min="6" max="6" width="24.5" customWidth="1"/>
    <col min="7" max="7" width="2.33203125" customWidth="1"/>
  </cols>
  <sheetData>
    <row r="1" spans="1:7" ht="11.25" customHeight="1">
      <c r="A1" s="218"/>
      <c r="B1" s="218"/>
      <c r="C1" s="218"/>
      <c r="D1" s="218"/>
      <c r="E1" s="218"/>
      <c r="F1" s="218"/>
      <c r="G1" s="219"/>
    </row>
    <row r="2" spans="1:7" ht="33" customHeight="1">
      <c r="A2" s="218"/>
      <c r="B2" s="475" t="s">
        <v>114</v>
      </c>
      <c r="C2" s="464"/>
      <c r="D2" s="464"/>
      <c r="E2" s="464"/>
      <c r="F2" s="465"/>
      <c r="G2" s="219"/>
    </row>
    <row r="3" spans="1:7" ht="15.75" customHeight="1">
      <c r="A3" s="220"/>
      <c r="B3" s="476" t="s">
        <v>82</v>
      </c>
      <c r="C3" s="477"/>
      <c r="D3" s="477"/>
      <c r="E3" s="477"/>
      <c r="F3" s="478"/>
      <c r="G3" s="219"/>
    </row>
    <row r="4" spans="1:7" ht="15.75" customHeight="1">
      <c r="A4" s="218"/>
      <c r="B4" s="479" t="s">
        <v>83</v>
      </c>
      <c r="C4" s="480"/>
      <c r="D4" s="480"/>
      <c r="E4" s="481" t="s">
        <v>84</v>
      </c>
      <c r="F4" s="480"/>
      <c r="G4" s="219"/>
    </row>
    <row r="5" spans="1:7" ht="15.75" customHeight="1">
      <c r="A5" s="221"/>
      <c r="B5" s="482" t="str">
        <f>B10</f>
        <v>Resource Partnership Program</v>
      </c>
      <c r="C5" s="483"/>
      <c r="D5" s="484"/>
      <c r="E5" s="485">
        <f>F14</f>
        <v>200000</v>
      </c>
      <c r="F5" s="486"/>
      <c r="G5" s="219"/>
    </row>
    <row r="6" spans="1:7" ht="15.75" customHeight="1">
      <c r="A6" s="221"/>
      <c r="B6" s="489" t="str">
        <f>B24</f>
        <v>Sectors Allocation Fund</v>
      </c>
      <c r="C6" s="490"/>
      <c r="D6" s="491"/>
      <c r="E6" s="487">
        <f>F30</f>
        <v>248842.52</v>
      </c>
      <c r="F6" s="488"/>
      <c r="G6" s="219"/>
    </row>
    <row r="7" spans="1:7" ht="15.75" customHeight="1">
      <c r="A7" s="221"/>
      <c r="B7" s="492" t="s">
        <v>115</v>
      </c>
      <c r="C7" s="493"/>
      <c r="D7" s="494"/>
      <c r="E7" s="495">
        <f>F22</f>
        <v>118705.32696000001</v>
      </c>
      <c r="F7" s="496"/>
      <c r="G7" s="219"/>
    </row>
    <row r="8" spans="1:7" ht="15.75" customHeight="1">
      <c r="A8" s="222"/>
      <c r="B8" s="497" t="s">
        <v>86</v>
      </c>
      <c r="C8" s="498"/>
      <c r="D8" s="499"/>
      <c r="E8" s="500">
        <f>SUM(E5:F7)</f>
        <v>567547.84696</v>
      </c>
      <c r="F8" s="499"/>
      <c r="G8" s="219"/>
    </row>
    <row r="9" spans="1:7" ht="15.75" customHeight="1">
      <c r="A9" s="223"/>
      <c r="B9" s="224"/>
      <c r="C9" s="224"/>
      <c r="D9" s="224"/>
      <c r="E9" s="224"/>
      <c r="F9" s="224"/>
      <c r="G9" s="219"/>
    </row>
    <row r="10" spans="1:7" ht="15.75" customHeight="1">
      <c r="A10" s="225"/>
      <c r="B10" s="501" t="s">
        <v>116</v>
      </c>
      <c r="C10" s="502"/>
      <c r="D10" s="502"/>
      <c r="E10" s="502"/>
      <c r="F10" s="503"/>
      <c r="G10" s="219"/>
    </row>
    <row r="11" spans="1:7" ht="15.75" customHeight="1">
      <c r="A11" s="226"/>
      <c r="B11" s="227" t="s">
        <v>88</v>
      </c>
      <c r="C11" s="228" t="s">
        <v>89</v>
      </c>
      <c r="D11" s="228" t="s">
        <v>90</v>
      </c>
      <c r="E11" s="228" t="s">
        <v>91</v>
      </c>
      <c r="F11" s="229" t="s">
        <v>92</v>
      </c>
      <c r="G11" s="219"/>
    </row>
    <row r="12" spans="1:7" ht="15.75" customHeight="1">
      <c r="A12" s="225"/>
      <c r="B12" s="504" t="s">
        <v>117</v>
      </c>
      <c r="C12" s="505"/>
      <c r="D12" s="505"/>
      <c r="E12" s="505"/>
      <c r="F12" s="506"/>
      <c r="G12" s="219"/>
    </row>
    <row r="13" spans="1:7" ht="15.75" customHeight="1">
      <c r="A13" s="230"/>
      <c r="B13" s="258" t="s">
        <v>117</v>
      </c>
      <c r="C13" s="232"/>
      <c r="D13" s="259">
        <v>4</v>
      </c>
      <c r="E13" s="277">
        <v>50000</v>
      </c>
      <c r="F13" s="234">
        <f>D13*E13</f>
        <v>200000</v>
      </c>
      <c r="G13" s="219"/>
    </row>
    <row r="14" spans="1:7" ht="15.75" customHeight="1">
      <c r="A14" s="225"/>
      <c r="B14" s="518" t="s">
        <v>92</v>
      </c>
      <c r="C14" s="490"/>
      <c r="D14" s="490"/>
      <c r="E14" s="491"/>
      <c r="F14" s="239">
        <f t="shared" ref="F14:F15" si="0">SUM(F13)</f>
        <v>200000</v>
      </c>
      <c r="G14" s="219"/>
    </row>
    <row r="15" spans="1:7" ht="15.75" customHeight="1">
      <c r="A15" s="223"/>
      <c r="B15" s="507" t="s">
        <v>94</v>
      </c>
      <c r="C15" s="508"/>
      <c r="D15" s="508"/>
      <c r="E15" s="509"/>
      <c r="F15" s="240">
        <f t="shared" si="0"/>
        <v>200000</v>
      </c>
      <c r="G15" s="219"/>
    </row>
    <row r="16" spans="1:7" ht="15.75" customHeight="1">
      <c r="A16" s="223"/>
      <c r="B16" s="224"/>
      <c r="C16" s="224"/>
      <c r="D16" s="224"/>
      <c r="E16" s="224"/>
      <c r="F16" s="224"/>
      <c r="G16" s="219"/>
    </row>
    <row r="17" spans="1:7" ht="15.75" customHeight="1">
      <c r="A17" s="225"/>
      <c r="B17" s="519" t="s">
        <v>115</v>
      </c>
      <c r="C17" s="505"/>
      <c r="D17" s="505"/>
      <c r="E17" s="505"/>
      <c r="F17" s="520"/>
      <c r="G17" s="219"/>
    </row>
    <row r="18" spans="1:7" ht="15.75" customHeight="1">
      <c r="A18" s="225"/>
      <c r="B18" s="242" t="s">
        <v>88</v>
      </c>
      <c r="C18" s="243" t="s">
        <v>89</v>
      </c>
      <c r="D18" s="243" t="s">
        <v>90</v>
      </c>
      <c r="E18" s="243" t="s">
        <v>91</v>
      </c>
      <c r="F18" s="244" t="s">
        <v>92</v>
      </c>
      <c r="G18" s="219"/>
    </row>
    <row r="19" spans="1:7" ht="15.75" customHeight="1">
      <c r="A19" s="225"/>
      <c r="B19" s="504" t="s">
        <v>118</v>
      </c>
      <c r="C19" s="505"/>
      <c r="D19" s="505"/>
      <c r="E19" s="505"/>
      <c r="F19" s="506"/>
      <c r="G19" s="219"/>
    </row>
    <row r="20" spans="1:7" ht="25.5" customHeight="1">
      <c r="A20" s="225"/>
      <c r="B20" s="278" t="s">
        <v>119</v>
      </c>
      <c r="C20" s="247"/>
      <c r="D20" s="279">
        <v>1</v>
      </c>
      <c r="E20" s="249">
        <f>'DBM - CONTINGENCY FUND'!B17</f>
        <v>118705.32696000001</v>
      </c>
      <c r="F20" s="234">
        <f>D20*E20</f>
        <v>118705.32696000001</v>
      </c>
      <c r="G20" s="219"/>
    </row>
    <row r="21" spans="1:7" ht="15.75" customHeight="1">
      <c r="A21" s="225"/>
      <c r="B21" s="518" t="s">
        <v>92</v>
      </c>
      <c r="C21" s="490"/>
      <c r="D21" s="490"/>
      <c r="E21" s="491"/>
      <c r="F21" s="239">
        <f t="shared" ref="F21:F22" si="1">SUM(F20)</f>
        <v>118705.32696000001</v>
      </c>
      <c r="G21" s="219"/>
    </row>
    <row r="22" spans="1:7" ht="15.75" customHeight="1">
      <c r="A22" s="225"/>
      <c r="B22" s="507" t="s">
        <v>94</v>
      </c>
      <c r="C22" s="508"/>
      <c r="D22" s="508"/>
      <c r="E22" s="509"/>
      <c r="F22" s="240">
        <f t="shared" si="1"/>
        <v>118705.32696000001</v>
      </c>
      <c r="G22" s="219"/>
    </row>
    <row r="23" spans="1:7" ht="15.75" customHeight="1">
      <c r="A23" s="225"/>
      <c r="B23" s="224"/>
      <c r="C23" s="224"/>
      <c r="D23" s="224"/>
      <c r="E23" s="224"/>
      <c r="F23" s="224"/>
      <c r="G23" s="219"/>
    </row>
    <row r="24" spans="1:7" ht="15.75" customHeight="1">
      <c r="A24" s="225"/>
      <c r="B24" s="519" t="s">
        <v>120</v>
      </c>
      <c r="C24" s="505"/>
      <c r="D24" s="505"/>
      <c r="E24" s="505"/>
      <c r="F24" s="520"/>
      <c r="G24" s="219"/>
    </row>
    <row r="25" spans="1:7" ht="15.75" customHeight="1">
      <c r="A25" s="241"/>
      <c r="B25" s="242" t="s">
        <v>88</v>
      </c>
      <c r="C25" s="243" t="s">
        <v>89</v>
      </c>
      <c r="D25" s="243" t="s">
        <v>90</v>
      </c>
      <c r="E25" s="243" t="s">
        <v>91</v>
      </c>
      <c r="F25" s="244" t="s">
        <v>92</v>
      </c>
      <c r="G25" s="219"/>
    </row>
    <row r="26" spans="1:7" ht="15.75" customHeight="1">
      <c r="A26" s="225"/>
      <c r="B26" s="504" t="s">
        <v>117</v>
      </c>
      <c r="C26" s="505"/>
      <c r="D26" s="505"/>
      <c r="E26" s="505"/>
      <c r="F26" s="506"/>
      <c r="G26" s="219"/>
    </row>
    <row r="27" spans="1:7" ht="15.75" customHeight="1">
      <c r="A27" s="245"/>
      <c r="B27" s="278" t="s">
        <v>121</v>
      </c>
      <c r="C27" s="247"/>
      <c r="D27" s="279">
        <v>1</v>
      </c>
      <c r="E27" s="280">
        <f>'DBM - Scholars Sector'!E8</f>
        <v>60000</v>
      </c>
      <c r="F27" s="264">
        <f t="shared" ref="F27:F29" si="2">D27*E27</f>
        <v>60000</v>
      </c>
      <c r="G27" s="219"/>
    </row>
    <row r="28" spans="1:7" ht="15.75" customHeight="1">
      <c r="A28" s="245"/>
      <c r="B28" s="258" t="s">
        <v>122</v>
      </c>
      <c r="C28" s="232"/>
      <c r="D28" s="274">
        <v>1</v>
      </c>
      <c r="E28" s="281">
        <v>165000</v>
      </c>
      <c r="F28" s="264">
        <f t="shared" si="2"/>
        <v>165000</v>
      </c>
      <c r="G28" s="219"/>
    </row>
    <row r="29" spans="1:7" ht="15.75" customHeight="1">
      <c r="A29" s="245"/>
      <c r="B29" s="258" t="s">
        <v>123</v>
      </c>
      <c r="C29" s="232"/>
      <c r="D29" s="274">
        <v>1</v>
      </c>
      <c r="E29" s="251">
        <f>23842.52</f>
        <v>23842.52</v>
      </c>
      <c r="F29" s="264">
        <f t="shared" si="2"/>
        <v>23842.52</v>
      </c>
      <c r="G29" s="219"/>
    </row>
    <row r="30" spans="1:7" ht="15.75" customHeight="1">
      <c r="A30" s="252"/>
      <c r="B30" s="518" t="s">
        <v>92</v>
      </c>
      <c r="C30" s="490"/>
      <c r="D30" s="490"/>
      <c r="E30" s="491"/>
      <c r="F30" s="239">
        <f>SUM(F27:F29)</f>
        <v>248842.52</v>
      </c>
      <c r="G30" s="219"/>
    </row>
    <row r="31" spans="1:7" ht="15.75" customHeight="1">
      <c r="A31" s="253"/>
      <c r="B31" s="507" t="s">
        <v>94</v>
      </c>
      <c r="C31" s="508"/>
      <c r="D31" s="508"/>
      <c r="E31" s="509"/>
      <c r="F31" s="240">
        <f>SUM(F27:F29)</f>
        <v>248842.52</v>
      </c>
      <c r="G31" s="219"/>
    </row>
    <row r="32" spans="1:7" ht="11.25" customHeight="1">
      <c r="A32" s="219"/>
      <c r="B32" s="219"/>
      <c r="C32" s="219"/>
      <c r="D32" s="219"/>
      <c r="E32" s="219"/>
      <c r="F32" s="219"/>
      <c r="G32" s="219"/>
    </row>
  </sheetData>
  <mergeCells count="24">
    <mergeCell ref="B10:F10"/>
    <mergeCell ref="B12:F12"/>
    <mergeCell ref="B26:F26"/>
    <mergeCell ref="B30:E30"/>
    <mergeCell ref="B31:E31"/>
    <mergeCell ref="B14:E14"/>
    <mergeCell ref="B15:E15"/>
    <mergeCell ref="B17:F17"/>
    <mergeCell ref="B19:F19"/>
    <mergeCell ref="B21:E21"/>
    <mergeCell ref="B22:E22"/>
    <mergeCell ref="B24:F24"/>
    <mergeCell ref="E6:F6"/>
    <mergeCell ref="B6:D6"/>
    <mergeCell ref="B7:D7"/>
    <mergeCell ref="E7:F7"/>
    <mergeCell ref="B8:D8"/>
    <mergeCell ref="E8:F8"/>
    <mergeCell ref="B2:F2"/>
    <mergeCell ref="B3:F3"/>
    <mergeCell ref="B4:D4"/>
    <mergeCell ref="E4:F4"/>
    <mergeCell ref="B5:D5"/>
    <mergeCell ref="E5:F5"/>
  </mergeCells>
  <printOptions horizontalCentered="1" gridLines="1"/>
  <pageMargins left="0.7" right="0.7" top="0.75" bottom="0.75" header="0" footer="0"/>
  <pageSetup paperSize="9" fitToHeight="0" pageOrder="overThenDown" orientation="portrait" cellComments="atEnd"/>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B1001"/>
  <sheetViews>
    <sheetView workbookViewId="0"/>
  </sheetViews>
  <sheetFormatPr baseColWidth="10" defaultColWidth="14.5" defaultRowHeight="15" customHeight="1"/>
  <cols>
    <col min="1" max="1" width="23.83203125" customWidth="1"/>
    <col min="2" max="2" width="23" customWidth="1"/>
  </cols>
  <sheetData>
    <row r="1" spans="1:2">
      <c r="A1" s="282" t="s">
        <v>124</v>
      </c>
      <c r="B1" s="282" t="s">
        <v>125</v>
      </c>
    </row>
    <row r="2" spans="1:2">
      <c r="A2" s="283" t="s">
        <v>126</v>
      </c>
      <c r="B2" s="284">
        <f>'DEA-C'!E8*0.1</f>
        <v>302.91500000000002</v>
      </c>
    </row>
    <row r="3" spans="1:2">
      <c r="A3" s="283" t="s">
        <v>20</v>
      </c>
      <c r="B3" s="284">
        <f>OVP!E8*0.1</f>
        <v>1900</v>
      </c>
    </row>
    <row r="4" spans="1:2">
      <c r="A4" s="283" t="s">
        <v>127</v>
      </c>
      <c r="B4" s="284">
        <f>DBM!E28*0.1</f>
        <v>16500</v>
      </c>
    </row>
    <row r="5" spans="1:2">
      <c r="A5" s="283" t="s">
        <v>128</v>
      </c>
      <c r="B5" s="284">
        <f>'DBM-Sports Sector'!E8*0.1</f>
        <v>2384.2519600000001</v>
      </c>
    </row>
    <row r="6" spans="1:2">
      <c r="A6" s="283" t="s">
        <v>129</v>
      </c>
      <c r="B6" s="284">
        <f>'DBM - Scholars Sector'!E8*0.1</f>
        <v>6000</v>
      </c>
    </row>
    <row r="7" spans="1:2">
      <c r="A7" s="283" t="s">
        <v>24</v>
      </c>
      <c r="B7" s="285">
        <f>SOSS!E7*0.1</f>
        <v>16500</v>
      </c>
    </row>
    <row r="8" spans="1:2">
      <c r="A8" s="283" t="s">
        <v>23</v>
      </c>
      <c r="B8" s="284">
        <f>SOSE!E9*0.1</f>
        <v>16652.3</v>
      </c>
    </row>
    <row r="9" spans="1:2">
      <c r="A9" s="283" t="s">
        <v>25</v>
      </c>
      <c r="B9" s="284">
        <f>SOH!E7*0.1</f>
        <v>26250</v>
      </c>
    </row>
    <row r="10" spans="1:2">
      <c r="A10" s="283" t="s">
        <v>130</v>
      </c>
      <c r="B10" s="284">
        <f>JGSOM!E7*0.1</f>
        <v>20980</v>
      </c>
    </row>
    <row r="11" spans="1:2">
      <c r="A11" s="283" t="s">
        <v>10</v>
      </c>
      <c r="B11" s="284">
        <f>DOC!E8*0.1</f>
        <v>5000</v>
      </c>
    </row>
    <row r="12" spans="1:2">
      <c r="A12" s="283" t="s">
        <v>19</v>
      </c>
      <c r="B12" s="284">
        <f>CDI!E7*0.1</f>
        <v>1000</v>
      </c>
    </row>
    <row r="13" spans="1:2">
      <c r="A13" s="283" t="s">
        <v>18</v>
      </c>
      <c r="B13" s="284">
        <f>CMH!E8*0.1</f>
        <v>2150</v>
      </c>
    </row>
    <row r="14" spans="1:2">
      <c r="A14" s="283" t="s">
        <v>16</v>
      </c>
      <c r="B14" s="286">
        <f>CASMV!E6*0.1</f>
        <v>660</v>
      </c>
    </row>
    <row r="15" spans="1:2">
      <c r="A15" s="283" t="s">
        <v>17</v>
      </c>
      <c r="B15" s="284">
        <f>CGE!E8*0.1</f>
        <v>1850</v>
      </c>
    </row>
    <row r="16" spans="1:2">
      <c r="A16" s="283" t="s">
        <v>131</v>
      </c>
      <c r="B16" s="287">
        <f>575.86</f>
        <v>575.86</v>
      </c>
    </row>
    <row r="17" spans="1:2">
      <c r="A17" s="288" t="s">
        <v>26</v>
      </c>
      <c r="B17" s="287">
        <f>SUM(B2:B16)</f>
        <v>118705.32696000001</v>
      </c>
    </row>
    <row r="18" spans="1:2">
      <c r="B18" s="289"/>
    </row>
    <row r="19" spans="1:2">
      <c r="B19" s="289"/>
    </row>
    <row r="20" spans="1:2">
      <c r="B20" s="289"/>
    </row>
    <row r="21" spans="1:2">
      <c r="B21" s="289"/>
    </row>
    <row r="22" spans="1:2">
      <c r="B22" s="289"/>
    </row>
    <row r="23" spans="1:2">
      <c r="B23" s="289"/>
    </row>
    <row r="24" spans="1:2">
      <c r="B24" s="289"/>
    </row>
    <row r="25" spans="1:2">
      <c r="B25" s="289"/>
    </row>
    <row r="26" spans="1:2">
      <c r="B26" s="289"/>
    </row>
    <row r="27" spans="1:2">
      <c r="B27" s="289"/>
    </row>
    <row r="28" spans="1:2">
      <c r="B28" s="289"/>
    </row>
    <row r="29" spans="1:2">
      <c r="B29" s="289"/>
    </row>
    <row r="30" spans="1:2">
      <c r="B30" s="289"/>
    </row>
    <row r="31" spans="1:2">
      <c r="B31" s="289"/>
    </row>
    <row r="32" spans="1:2">
      <c r="B32" s="289"/>
    </row>
    <row r="33" spans="2:2">
      <c r="B33" s="289"/>
    </row>
    <row r="34" spans="2:2">
      <c r="B34" s="289"/>
    </row>
    <row r="35" spans="2:2">
      <c r="B35" s="289"/>
    </row>
    <row r="36" spans="2:2">
      <c r="B36" s="289"/>
    </row>
    <row r="37" spans="2:2">
      <c r="B37" s="289"/>
    </row>
    <row r="38" spans="2:2">
      <c r="B38" s="289"/>
    </row>
    <row r="39" spans="2:2">
      <c r="B39" s="289"/>
    </row>
    <row r="40" spans="2:2">
      <c r="B40" s="289"/>
    </row>
    <row r="41" spans="2:2">
      <c r="B41" s="289"/>
    </row>
    <row r="42" spans="2:2">
      <c r="B42" s="289"/>
    </row>
    <row r="43" spans="2:2">
      <c r="B43" s="289"/>
    </row>
    <row r="44" spans="2:2">
      <c r="B44" s="289"/>
    </row>
    <row r="45" spans="2:2">
      <c r="B45" s="289"/>
    </row>
    <row r="46" spans="2:2">
      <c r="B46" s="289"/>
    </row>
    <row r="47" spans="2:2">
      <c r="B47" s="289"/>
    </row>
    <row r="48" spans="2:2">
      <c r="B48" s="289"/>
    </row>
    <row r="49" spans="2:2">
      <c r="B49" s="289"/>
    </row>
    <row r="50" spans="2:2">
      <c r="B50" s="289"/>
    </row>
    <row r="51" spans="2:2">
      <c r="B51" s="289"/>
    </row>
    <row r="52" spans="2:2">
      <c r="B52" s="289"/>
    </row>
    <row r="53" spans="2:2">
      <c r="B53" s="289"/>
    </row>
    <row r="54" spans="2:2">
      <c r="B54" s="289"/>
    </row>
    <row r="55" spans="2:2">
      <c r="B55" s="289"/>
    </row>
    <row r="56" spans="2:2">
      <c r="B56" s="289"/>
    </row>
    <row r="57" spans="2:2">
      <c r="B57" s="289"/>
    </row>
    <row r="58" spans="2:2">
      <c r="B58" s="289"/>
    </row>
    <row r="59" spans="2:2">
      <c r="B59" s="289"/>
    </row>
    <row r="60" spans="2:2">
      <c r="B60" s="289"/>
    </row>
    <row r="61" spans="2:2">
      <c r="B61" s="289"/>
    </row>
    <row r="62" spans="2:2">
      <c r="B62" s="289"/>
    </row>
    <row r="63" spans="2:2">
      <c r="B63" s="289"/>
    </row>
    <row r="64" spans="2:2">
      <c r="B64" s="289"/>
    </row>
    <row r="65" spans="2:2">
      <c r="B65" s="289"/>
    </row>
    <row r="66" spans="2:2">
      <c r="B66" s="289"/>
    </row>
    <row r="67" spans="2:2">
      <c r="B67" s="289"/>
    </row>
    <row r="68" spans="2:2">
      <c r="B68" s="289"/>
    </row>
    <row r="69" spans="2:2">
      <c r="B69" s="289"/>
    </row>
    <row r="70" spans="2:2">
      <c r="B70" s="289"/>
    </row>
    <row r="71" spans="2:2">
      <c r="B71" s="289"/>
    </row>
    <row r="72" spans="2:2">
      <c r="B72" s="289"/>
    </row>
    <row r="73" spans="2:2">
      <c r="B73" s="289"/>
    </row>
    <row r="74" spans="2:2">
      <c r="B74" s="289"/>
    </row>
    <row r="75" spans="2:2">
      <c r="B75" s="289"/>
    </row>
    <row r="76" spans="2:2">
      <c r="B76" s="289"/>
    </row>
    <row r="77" spans="2:2">
      <c r="B77" s="289"/>
    </row>
    <row r="78" spans="2:2">
      <c r="B78" s="289"/>
    </row>
    <row r="79" spans="2:2">
      <c r="B79" s="289"/>
    </row>
    <row r="80" spans="2:2">
      <c r="B80" s="289"/>
    </row>
    <row r="81" spans="2:2">
      <c r="B81" s="289"/>
    </row>
    <row r="82" spans="2:2">
      <c r="B82" s="289"/>
    </row>
    <row r="83" spans="2:2">
      <c r="B83" s="289"/>
    </row>
    <row r="84" spans="2:2">
      <c r="B84" s="289"/>
    </row>
    <row r="85" spans="2:2">
      <c r="B85" s="289"/>
    </row>
    <row r="86" spans="2:2">
      <c r="B86" s="289"/>
    </row>
    <row r="87" spans="2:2">
      <c r="B87" s="289"/>
    </row>
    <row r="88" spans="2:2">
      <c r="B88" s="289"/>
    </row>
    <row r="89" spans="2:2">
      <c r="B89" s="289"/>
    </row>
    <row r="90" spans="2:2">
      <c r="B90" s="289"/>
    </row>
    <row r="91" spans="2:2">
      <c r="B91" s="289"/>
    </row>
    <row r="92" spans="2:2">
      <c r="B92" s="289"/>
    </row>
    <row r="93" spans="2:2">
      <c r="B93" s="289"/>
    </row>
    <row r="94" spans="2:2">
      <c r="B94" s="289"/>
    </row>
    <row r="95" spans="2:2">
      <c r="B95" s="289"/>
    </row>
    <row r="96" spans="2:2">
      <c r="B96" s="289"/>
    </row>
    <row r="97" spans="2:2">
      <c r="B97" s="289"/>
    </row>
    <row r="98" spans="2:2">
      <c r="B98" s="289"/>
    </row>
    <row r="99" spans="2:2">
      <c r="B99" s="289"/>
    </row>
    <row r="100" spans="2:2">
      <c r="B100" s="289"/>
    </row>
    <row r="101" spans="2:2">
      <c r="B101" s="289"/>
    </row>
    <row r="102" spans="2:2">
      <c r="B102" s="289"/>
    </row>
    <row r="103" spans="2:2">
      <c r="B103" s="289"/>
    </row>
    <row r="104" spans="2:2">
      <c r="B104" s="289"/>
    </row>
    <row r="105" spans="2:2">
      <c r="B105" s="289"/>
    </row>
    <row r="106" spans="2:2">
      <c r="B106" s="289"/>
    </row>
    <row r="107" spans="2:2">
      <c r="B107" s="289"/>
    </row>
    <row r="108" spans="2:2">
      <c r="B108" s="289"/>
    </row>
    <row r="109" spans="2:2">
      <c r="B109" s="289"/>
    </row>
    <row r="110" spans="2:2">
      <c r="B110" s="289"/>
    </row>
    <row r="111" spans="2:2">
      <c r="B111" s="289"/>
    </row>
    <row r="112" spans="2:2">
      <c r="B112" s="289"/>
    </row>
    <row r="113" spans="2:2">
      <c r="B113" s="289"/>
    </row>
    <row r="114" spans="2:2">
      <c r="B114" s="289"/>
    </row>
    <row r="115" spans="2:2">
      <c r="B115" s="289"/>
    </row>
    <row r="116" spans="2:2">
      <c r="B116" s="289"/>
    </row>
    <row r="117" spans="2:2">
      <c r="B117" s="289"/>
    </row>
    <row r="118" spans="2:2">
      <c r="B118" s="289"/>
    </row>
    <row r="119" spans="2:2">
      <c r="B119" s="289"/>
    </row>
    <row r="120" spans="2:2">
      <c r="B120" s="289"/>
    </row>
    <row r="121" spans="2:2">
      <c r="B121" s="289"/>
    </row>
    <row r="122" spans="2:2">
      <c r="B122" s="289"/>
    </row>
    <row r="123" spans="2:2">
      <c r="B123" s="289"/>
    </row>
    <row r="124" spans="2:2">
      <c r="B124" s="289"/>
    </row>
    <row r="125" spans="2:2">
      <c r="B125" s="289"/>
    </row>
    <row r="126" spans="2:2">
      <c r="B126" s="289"/>
    </row>
    <row r="127" spans="2:2">
      <c r="B127" s="289"/>
    </row>
    <row r="128" spans="2:2">
      <c r="B128" s="289"/>
    </row>
    <row r="129" spans="2:2">
      <c r="B129" s="289"/>
    </row>
    <row r="130" spans="2:2">
      <c r="B130" s="289"/>
    </row>
    <row r="131" spans="2:2">
      <c r="B131" s="289"/>
    </row>
    <row r="132" spans="2:2">
      <c r="B132" s="289"/>
    </row>
    <row r="133" spans="2:2">
      <c r="B133" s="289"/>
    </row>
    <row r="134" spans="2:2">
      <c r="B134" s="289"/>
    </row>
    <row r="135" spans="2:2">
      <c r="B135" s="289"/>
    </row>
    <row r="136" spans="2:2">
      <c r="B136" s="289"/>
    </row>
    <row r="137" spans="2:2">
      <c r="B137" s="289"/>
    </row>
    <row r="138" spans="2:2">
      <c r="B138" s="289"/>
    </row>
    <row r="139" spans="2:2">
      <c r="B139" s="289"/>
    </row>
    <row r="140" spans="2:2">
      <c r="B140" s="289"/>
    </row>
    <row r="141" spans="2:2">
      <c r="B141" s="289"/>
    </row>
    <row r="142" spans="2:2">
      <c r="B142" s="289"/>
    </row>
    <row r="143" spans="2:2">
      <c r="B143" s="289"/>
    </row>
    <row r="144" spans="2:2">
      <c r="B144" s="289"/>
    </row>
    <row r="145" spans="2:2">
      <c r="B145" s="289"/>
    </row>
    <row r="146" spans="2:2">
      <c r="B146" s="289"/>
    </row>
    <row r="147" spans="2:2">
      <c r="B147" s="289"/>
    </row>
    <row r="148" spans="2:2">
      <c r="B148" s="289"/>
    </row>
    <row r="149" spans="2:2">
      <c r="B149" s="289"/>
    </row>
    <row r="150" spans="2:2">
      <c r="B150" s="289"/>
    </row>
    <row r="151" spans="2:2">
      <c r="B151" s="289"/>
    </row>
    <row r="152" spans="2:2">
      <c r="B152" s="289"/>
    </row>
    <row r="153" spans="2:2">
      <c r="B153" s="289"/>
    </row>
    <row r="154" spans="2:2">
      <c r="B154" s="289"/>
    </row>
    <row r="155" spans="2:2">
      <c r="B155" s="289"/>
    </row>
    <row r="156" spans="2:2">
      <c r="B156" s="289"/>
    </row>
    <row r="157" spans="2:2">
      <c r="B157" s="289"/>
    </row>
    <row r="158" spans="2:2">
      <c r="B158" s="289"/>
    </row>
    <row r="159" spans="2:2">
      <c r="B159" s="289"/>
    </row>
    <row r="160" spans="2:2">
      <c r="B160" s="289"/>
    </row>
    <row r="161" spans="2:2">
      <c r="B161" s="289"/>
    </row>
    <row r="162" spans="2:2">
      <c r="B162" s="289"/>
    </row>
    <row r="163" spans="2:2">
      <c r="B163" s="289"/>
    </row>
    <row r="164" spans="2:2">
      <c r="B164" s="289"/>
    </row>
    <row r="165" spans="2:2">
      <c r="B165" s="289"/>
    </row>
    <row r="166" spans="2:2">
      <c r="B166" s="289"/>
    </row>
    <row r="167" spans="2:2">
      <c r="B167" s="289"/>
    </row>
    <row r="168" spans="2:2">
      <c r="B168" s="289"/>
    </row>
    <row r="169" spans="2:2">
      <c r="B169" s="289"/>
    </row>
    <row r="170" spans="2:2">
      <c r="B170" s="289"/>
    </row>
    <row r="171" spans="2:2">
      <c r="B171" s="289"/>
    </row>
    <row r="172" spans="2:2">
      <c r="B172" s="289"/>
    </row>
    <row r="173" spans="2:2">
      <c r="B173" s="289"/>
    </row>
    <row r="174" spans="2:2">
      <c r="B174" s="289"/>
    </row>
    <row r="175" spans="2:2">
      <c r="B175" s="289"/>
    </row>
    <row r="176" spans="2:2">
      <c r="B176" s="289"/>
    </row>
    <row r="177" spans="2:2">
      <c r="B177" s="289"/>
    </row>
    <row r="178" spans="2:2">
      <c r="B178" s="289"/>
    </row>
    <row r="179" spans="2:2">
      <c r="B179" s="289"/>
    </row>
    <row r="180" spans="2:2">
      <c r="B180" s="289"/>
    </row>
    <row r="181" spans="2:2">
      <c r="B181" s="289"/>
    </row>
    <row r="182" spans="2:2">
      <c r="B182" s="289"/>
    </row>
    <row r="183" spans="2:2">
      <c r="B183" s="289"/>
    </row>
    <row r="184" spans="2:2">
      <c r="B184" s="289"/>
    </row>
    <row r="185" spans="2:2">
      <c r="B185" s="289"/>
    </row>
    <row r="186" spans="2:2">
      <c r="B186" s="289"/>
    </row>
    <row r="187" spans="2:2">
      <c r="B187" s="289"/>
    </row>
    <row r="188" spans="2:2">
      <c r="B188" s="289"/>
    </row>
    <row r="189" spans="2:2">
      <c r="B189" s="289"/>
    </row>
    <row r="190" spans="2:2">
      <c r="B190" s="289"/>
    </row>
    <row r="191" spans="2:2">
      <c r="B191" s="289"/>
    </row>
    <row r="192" spans="2:2">
      <c r="B192" s="289"/>
    </row>
    <row r="193" spans="2:2">
      <c r="B193" s="289"/>
    </row>
    <row r="194" spans="2:2">
      <c r="B194" s="289"/>
    </row>
    <row r="195" spans="2:2">
      <c r="B195" s="289"/>
    </row>
    <row r="196" spans="2:2">
      <c r="B196" s="289"/>
    </row>
    <row r="197" spans="2:2">
      <c r="B197" s="289"/>
    </row>
    <row r="198" spans="2:2">
      <c r="B198" s="289"/>
    </row>
    <row r="199" spans="2:2">
      <c r="B199" s="289"/>
    </row>
    <row r="200" spans="2:2">
      <c r="B200" s="289"/>
    </row>
    <row r="201" spans="2:2">
      <c r="B201" s="289"/>
    </row>
    <row r="202" spans="2:2">
      <c r="B202" s="289"/>
    </row>
    <row r="203" spans="2:2">
      <c r="B203" s="289"/>
    </row>
    <row r="204" spans="2:2">
      <c r="B204" s="289"/>
    </row>
    <row r="205" spans="2:2">
      <c r="B205" s="289"/>
    </row>
    <row r="206" spans="2:2">
      <c r="B206" s="289"/>
    </row>
    <row r="207" spans="2:2">
      <c r="B207" s="289"/>
    </row>
    <row r="208" spans="2:2">
      <c r="B208" s="289"/>
    </row>
    <row r="209" spans="2:2">
      <c r="B209" s="289"/>
    </row>
    <row r="210" spans="2:2">
      <c r="B210" s="289"/>
    </row>
    <row r="211" spans="2:2">
      <c r="B211" s="289"/>
    </row>
    <row r="212" spans="2:2">
      <c r="B212" s="289"/>
    </row>
    <row r="213" spans="2:2">
      <c r="B213" s="289"/>
    </row>
    <row r="214" spans="2:2">
      <c r="B214" s="289"/>
    </row>
    <row r="215" spans="2:2">
      <c r="B215" s="289"/>
    </row>
    <row r="216" spans="2:2">
      <c r="B216" s="289"/>
    </row>
    <row r="217" spans="2:2">
      <c r="B217" s="289"/>
    </row>
    <row r="218" spans="2:2">
      <c r="B218" s="289"/>
    </row>
    <row r="219" spans="2:2">
      <c r="B219" s="289"/>
    </row>
    <row r="220" spans="2:2">
      <c r="B220" s="289"/>
    </row>
    <row r="221" spans="2:2">
      <c r="B221" s="289"/>
    </row>
    <row r="222" spans="2:2">
      <c r="B222" s="289"/>
    </row>
    <row r="223" spans="2:2">
      <c r="B223" s="289"/>
    </row>
    <row r="224" spans="2:2">
      <c r="B224" s="289"/>
    </row>
    <row r="225" spans="2:2">
      <c r="B225" s="289"/>
    </row>
    <row r="226" spans="2:2">
      <c r="B226" s="289"/>
    </row>
    <row r="227" spans="2:2">
      <c r="B227" s="289"/>
    </row>
    <row r="228" spans="2:2">
      <c r="B228" s="289"/>
    </row>
    <row r="229" spans="2:2">
      <c r="B229" s="289"/>
    </row>
    <row r="230" spans="2:2">
      <c r="B230" s="289"/>
    </row>
    <row r="231" spans="2:2">
      <c r="B231" s="289"/>
    </row>
    <row r="232" spans="2:2">
      <c r="B232" s="289"/>
    </row>
    <row r="233" spans="2:2">
      <c r="B233" s="289"/>
    </row>
    <row r="234" spans="2:2">
      <c r="B234" s="289"/>
    </row>
    <row r="235" spans="2:2">
      <c r="B235" s="289"/>
    </row>
    <row r="236" spans="2:2">
      <c r="B236" s="289"/>
    </row>
    <row r="237" spans="2:2">
      <c r="B237" s="289"/>
    </row>
    <row r="238" spans="2:2">
      <c r="B238" s="289"/>
    </row>
    <row r="239" spans="2:2">
      <c r="B239" s="289"/>
    </row>
    <row r="240" spans="2:2">
      <c r="B240" s="289"/>
    </row>
    <row r="241" spans="2:2">
      <c r="B241" s="289"/>
    </row>
    <row r="242" spans="2:2">
      <c r="B242" s="289"/>
    </row>
    <row r="243" spans="2:2">
      <c r="B243" s="289"/>
    </row>
    <row r="244" spans="2:2">
      <c r="B244" s="289"/>
    </row>
    <row r="245" spans="2:2">
      <c r="B245" s="289"/>
    </row>
    <row r="246" spans="2:2">
      <c r="B246" s="289"/>
    </row>
    <row r="247" spans="2:2">
      <c r="B247" s="289"/>
    </row>
    <row r="248" spans="2:2">
      <c r="B248" s="289"/>
    </row>
    <row r="249" spans="2:2">
      <c r="B249" s="289"/>
    </row>
    <row r="250" spans="2:2">
      <c r="B250" s="289"/>
    </row>
    <row r="251" spans="2:2">
      <c r="B251" s="289"/>
    </row>
    <row r="252" spans="2:2">
      <c r="B252" s="289"/>
    </row>
    <row r="253" spans="2:2">
      <c r="B253" s="289"/>
    </row>
    <row r="254" spans="2:2">
      <c r="B254" s="289"/>
    </row>
    <row r="255" spans="2:2">
      <c r="B255" s="289"/>
    </row>
    <row r="256" spans="2:2">
      <c r="B256" s="289"/>
    </row>
    <row r="257" spans="2:2">
      <c r="B257" s="289"/>
    </row>
    <row r="258" spans="2:2">
      <c r="B258" s="289"/>
    </row>
    <row r="259" spans="2:2">
      <c r="B259" s="289"/>
    </row>
    <row r="260" spans="2:2">
      <c r="B260" s="289"/>
    </row>
    <row r="261" spans="2:2">
      <c r="B261" s="289"/>
    </row>
    <row r="262" spans="2:2">
      <c r="B262" s="289"/>
    </row>
    <row r="263" spans="2:2">
      <c r="B263" s="289"/>
    </row>
    <row r="264" spans="2:2">
      <c r="B264" s="289"/>
    </row>
    <row r="265" spans="2:2">
      <c r="B265" s="289"/>
    </row>
    <row r="266" spans="2:2">
      <c r="B266" s="289"/>
    </row>
    <row r="267" spans="2:2">
      <c r="B267" s="289"/>
    </row>
    <row r="268" spans="2:2">
      <c r="B268" s="289"/>
    </row>
    <row r="269" spans="2:2">
      <c r="B269" s="289"/>
    </row>
    <row r="270" spans="2:2">
      <c r="B270" s="289"/>
    </row>
    <row r="271" spans="2:2">
      <c r="B271" s="289"/>
    </row>
    <row r="272" spans="2:2">
      <c r="B272" s="289"/>
    </row>
    <row r="273" spans="2:2">
      <c r="B273" s="289"/>
    </row>
    <row r="274" spans="2:2">
      <c r="B274" s="289"/>
    </row>
    <row r="275" spans="2:2">
      <c r="B275" s="289"/>
    </row>
    <row r="276" spans="2:2">
      <c r="B276" s="289"/>
    </row>
    <row r="277" spans="2:2">
      <c r="B277" s="289"/>
    </row>
    <row r="278" spans="2:2">
      <c r="B278" s="289"/>
    </row>
    <row r="279" spans="2:2">
      <c r="B279" s="289"/>
    </row>
    <row r="280" spans="2:2">
      <c r="B280" s="289"/>
    </row>
    <row r="281" spans="2:2">
      <c r="B281" s="289"/>
    </row>
    <row r="282" spans="2:2">
      <c r="B282" s="289"/>
    </row>
    <row r="283" spans="2:2">
      <c r="B283" s="289"/>
    </row>
    <row r="284" spans="2:2">
      <c r="B284" s="289"/>
    </row>
    <row r="285" spans="2:2">
      <c r="B285" s="289"/>
    </row>
    <row r="286" spans="2:2">
      <c r="B286" s="289"/>
    </row>
    <row r="287" spans="2:2">
      <c r="B287" s="289"/>
    </row>
    <row r="288" spans="2:2">
      <c r="B288" s="289"/>
    </row>
    <row r="289" spans="2:2">
      <c r="B289" s="289"/>
    </row>
    <row r="290" spans="2:2">
      <c r="B290" s="289"/>
    </row>
    <row r="291" spans="2:2">
      <c r="B291" s="289"/>
    </row>
    <row r="292" spans="2:2">
      <c r="B292" s="289"/>
    </row>
    <row r="293" spans="2:2">
      <c r="B293" s="289"/>
    </row>
    <row r="294" spans="2:2">
      <c r="B294" s="289"/>
    </row>
    <row r="295" spans="2:2">
      <c r="B295" s="289"/>
    </row>
    <row r="296" spans="2:2">
      <c r="B296" s="289"/>
    </row>
    <row r="297" spans="2:2">
      <c r="B297" s="289"/>
    </row>
    <row r="298" spans="2:2">
      <c r="B298" s="289"/>
    </row>
    <row r="299" spans="2:2">
      <c r="B299" s="289"/>
    </row>
    <row r="300" spans="2:2">
      <c r="B300" s="289"/>
    </row>
    <row r="301" spans="2:2">
      <c r="B301" s="289"/>
    </row>
    <row r="302" spans="2:2">
      <c r="B302" s="289"/>
    </row>
    <row r="303" spans="2:2">
      <c r="B303" s="289"/>
    </row>
    <row r="304" spans="2:2">
      <c r="B304" s="289"/>
    </row>
    <row r="305" spans="2:2">
      <c r="B305" s="289"/>
    </row>
    <row r="306" spans="2:2">
      <c r="B306" s="289"/>
    </row>
    <row r="307" spans="2:2">
      <c r="B307" s="289"/>
    </row>
    <row r="308" spans="2:2">
      <c r="B308" s="289"/>
    </row>
    <row r="309" spans="2:2">
      <c r="B309" s="289"/>
    </row>
    <row r="310" spans="2:2">
      <c r="B310" s="289"/>
    </row>
    <row r="311" spans="2:2">
      <c r="B311" s="289"/>
    </row>
    <row r="312" spans="2:2">
      <c r="B312" s="289"/>
    </row>
    <row r="313" spans="2:2">
      <c r="B313" s="289"/>
    </row>
    <row r="314" spans="2:2">
      <c r="B314" s="289"/>
    </row>
    <row r="315" spans="2:2">
      <c r="B315" s="289"/>
    </row>
    <row r="316" spans="2:2">
      <c r="B316" s="289"/>
    </row>
    <row r="317" spans="2:2">
      <c r="B317" s="289"/>
    </row>
    <row r="318" spans="2:2">
      <c r="B318" s="289"/>
    </row>
    <row r="319" spans="2:2">
      <c r="B319" s="289"/>
    </row>
    <row r="320" spans="2:2">
      <c r="B320" s="289"/>
    </row>
    <row r="321" spans="2:2">
      <c r="B321" s="289"/>
    </row>
    <row r="322" spans="2:2">
      <c r="B322" s="289"/>
    </row>
    <row r="323" spans="2:2">
      <c r="B323" s="289"/>
    </row>
    <row r="324" spans="2:2">
      <c r="B324" s="289"/>
    </row>
    <row r="325" spans="2:2">
      <c r="B325" s="289"/>
    </row>
    <row r="326" spans="2:2">
      <c r="B326" s="289"/>
    </row>
    <row r="327" spans="2:2">
      <c r="B327" s="289"/>
    </row>
    <row r="328" spans="2:2">
      <c r="B328" s="289"/>
    </row>
    <row r="329" spans="2:2">
      <c r="B329" s="289"/>
    </row>
    <row r="330" spans="2:2">
      <c r="B330" s="289"/>
    </row>
    <row r="331" spans="2:2">
      <c r="B331" s="289"/>
    </row>
    <row r="332" spans="2:2">
      <c r="B332" s="289"/>
    </row>
    <row r="333" spans="2:2">
      <c r="B333" s="289"/>
    </row>
    <row r="334" spans="2:2">
      <c r="B334" s="289"/>
    </row>
    <row r="335" spans="2:2">
      <c r="B335" s="289"/>
    </row>
    <row r="336" spans="2:2">
      <c r="B336" s="289"/>
    </row>
    <row r="337" spans="2:2">
      <c r="B337" s="289"/>
    </row>
    <row r="338" spans="2:2">
      <c r="B338" s="289"/>
    </row>
    <row r="339" spans="2:2">
      <c r="B339" s="289"/>
    </row>
    <row r="340" spans="2:2">
      <c r="B340" s="289"/>
    </row>
    <row r="341" spans="2:2">
      <c r="B341" s="289"/>
    </row>
    <row r="342" spans="2:2">
      <c r="B342" s="289"/>
    </row>
    <row r="343" spans="2:2">
      <c r="B343" s="289"/>
    </row>
    <row r="344" spans="2:2">
      <c r="B344" s="289"/>
    </row>
    <row r="345" spans="2:2">
      <c r="B345" s="289"/>
    </row>
    <row r="346" spans="2:2">
      <c r="B346" s="289"/>
    </row>
    <row r="347" spans="2:2">
      <c r="B347" s="289"/>
    </row>
    <row r="348" spans="2:2">
      <c r="B348" s="289"/>
    </row>
    <row r="349" spans="2:2">
      <c r="B349" s="289"/>
    </row>
    <row r="350" spans="2:2">
      <c r="B350" s="289"/>
    </row>
    <row r="351" spans="2:2">
      <c r="B351" s="289"/>
    </row>
    <row r="352" spans="2:2">
      <c r="B352" s="289"/>
    </row>
    <row r="353" spans="2:2">
      <c r="B353" s="289"/>
    </row>
    <row r="354" spans="2:2">
      <c r="B354" s="289"/>
    </row>
    <row r="355" spans="2:2">
      <c r="B355" s="289"/>
    </row>
    <row r="356" spans="2:2">
      <c r="B356" s="289"/>
    </row>
    <row r="357" spans="2:2">
      <c r="B357" s="289"/>
    </row>
    <row r="358" spans="2:2">
      <c r="B358" s="289"/>
    </row>
    <row r="359" spans="2:2">
      <c r="B359" s="289"/>
    </row>
    <row r="360" spans="2:2">
      <c r="B360" s="289"/>
    </row>
    <row r="361" spans="2:2">
      <c r="B361" s="289"/>
    </row>
    <row r="362" spans="2:2">
      <c r="B362" s="289"/>
    </row>
    <row r="363" spans="2:2">
      <c r="B363" s="289"/>
    </row>
    <row r="364" spans="2:2">
      <c r="B364" s="289"/>
    </row>
    <row r="365" spans="2:2">
      <c r="B365" s="289"/>
    </row>
    <row r="366" spans="2:2">
      <c r="B366" s="289"/>
    </row>
    <row r="367" spans="2:2">
      <c r="B367" s="289"/>
    </row>
    <row r="368" spans="2:2">
      <c r="B368" s="289"/>
    </row>
    <row r="369" spans="2:2">
      <c r="B369" s="289"/>
    </row>
    <row r="370" spans="2:2">
      <c r="B370" s="289"/>
    </row>
    <row r="371" spans="2:2">
      <c r="B371" s="289"/>
    </row>
    <row r="372" spans="2:2">
      <c r="B372" s="289"/>
    </row>
    <row r="373" spans="2:2">
      <c r="B373" s="289"/>
    </row>
    <row r="374" spans="2:2">
      <c r="B374" s="289"/>
    </row>
    <row r="375" spans="2:2">
      <c r="B375" s="289"/>
    </row>
    <row r="376" spans="2:2">
      <c r="B376" s="289"/>
    </row>
    <row r="377" spans="2:2">
      <c r="B377" s="289"/>
    </row>
    <row r="378" spans="2:2">
      <c r="B378" s="289"/>
    </row>
    <row r="379" spans="2:2">
      <c r="B379" s="289"/>
    </row>
    <row r="380" spans="2:2">
      <c r="B380" s="289"/>
    </row>
    <row r="381" spans="2:2">
      <c r="B381" s="289"/>
    </row>
    <row r="382" spans="2:2">
      <c r="B382" s="289"/>
    </row>
    <row r="383" spans="2:2">
      <c r="B383" s="289"/>
    </row>
    <row r="384" spans="2:2">
      <c r="B384" s="289"/>
    </row>
    <row r="385" spans="2:2">
      <c r="B385" s="289"/>
    </row>
    <row r="386" spans="2:2">
      <c r="B386" s="289"/>
    </row>
    <row r="387" spans="2:2">
      <c r="B387" s="289"/>
    </row>
    <row r="388" spans="2:2">
      <c r="B388" s="289"/>
    </row>
    <row r="389" spans="2:2">
      <c r="B389" s="289"/>
    </row>
    <row r="390" spans="2:2">
      <c r="B390" s="289"/>
    </row>
    <row r="391" spans="2:2">
      <c r="B391" s="289"/>
    </row>
    <row r="392" spans="2:2">
      <c r="B392" s="289"/>
    </row>
    <row r="393" spans="2:2">
      <c r="B393" s="289"/>
    </row>
    <row r="394" spans="2:2">
      <c r="B394" s="289"/>
    </row>
    <row r="395" spans="2:2">
      <c r="B395" s="289"/>
    </row>
    <row r="396" spans="2:2">
      <c r="B396" s="289"/>
    </row>
    <row r="397" spans="2:2">
      <c r="B397" s="289"/>
    </row>
    <row r="398" spans="2:2">
      <c r="B398" s="289"/>
    </row>
    <row r="399" spans="2:2">
      <c r="B399" s="289"/>
    </row>
    <row r="400" spans="2:2">
      <c r="B400" s="289"/>
    </row>
    <row r="401" spans="2:2">
      <c r="B401" s="289"/>
    </row>
    <row r="402" spans="2:2">
      <c r="B402" s="289"/>
    </row>
    <row r="403" spans="2:2">
      <c r="B403" s="289"/>
    </row>
    <row r="404" spans="2:2">
      <c r="B404" s="289"/>
    </row>
    <row r="405" spans="2:2">
      <c r="B405" s="289"/>
    </row>
    <row r="406" spans="2:2">
      <c r="B406" s="289"/>
    </row>
    <row r="407" spans="2:2">
      <c r="B407" s="289"/>
    </row>
    <row r="408" spans="2:2">
      <c r="B408" s="289"/>
    </row>
    <row r="409" spans="2:2">
      <c r="B409" s="289"/>
    </row>
    <row r="410" spans="2:2">
      <c r="B410" s="289"/>
    </row>
    <row r="411" spans="2:2">
      <c r="B411" s="289"/>
    </row>
    <row r="412" spans="2:2">
      <c r="B412" s="289"/>
    </row>
    <row r="413" spans="2:2">
      <c r="B413" s="289"/>
    </row>
    <row r="414" spans="2:2">
      <c r="B414" s="289"/>
    </row>
    <row r="415" spans="2:2">
      <c r="B415" s="289"/>
    </row>
    <row r="416" spans="2:2">
      <c r="B416" s="289"/>
    </row>
    <row r="417" spans="2:2">
      <c r="B417" s="289"/>
    </row>
    <row r="418" spans="2:2">
      <c r="B418" s="289"/>
    </row>
    <row r="419" spans="2:2">
      <c r="B419" s="289"/>
    </row>
    <row r="420" spans="2:2">
      <c r="B420" s="289"/>
    </row>
    <row r="421" spans="2:2">
      <c r="B421" s="289"/>
    </row>
    <row r="422" spans="2:2">
      <c r="B422" s="289"/>
    </row>
    <row r="423" spans="2:2">
      <c r="B423" s="289"/>
    </row>
    <row r="424" spans="2:2">
      <c r="B424" s="289"/>
    </row>
    <row r="425" spans="2:2">
      <c r="B425" s="289"/>
    </row>
    <row r="426" spans="2:2">
      <c r="B426" s="289"/>
    </row>
    <row r="427" spans="2:2">
      <c r="B427" s="289"/>
    </row>
    <row r="428" spans="2:2">
      <c r="B428" s="289"/>
    </row>
    <row r="429" spans="2:2">
      <c r="B429" s="289"/>
    </row>
    <row r="430" spans="2:2">
      <c r="B430" s="289"/>
    </row>
    <row r="431" spans="2:2">
      <c r="B431" s="289"/>
    </row>
    <row r="432" spans="2:2">
      <c r="B432" s="289"/>
    </row>
    <row r="433" spans="2:2">
      <c r="B433" s="289"/>
    </row>
    <row r="434" spans="2:2">
      <c r="B434" s="289"/>
    </row>
    <row r="435" spans="2:2">
      <c r="B435" s="289"/>
    </row>
    <row r="436" spans="2:2">
      <c r="B436" s="289"/>
    </row>
    <row r="437" spans="2:2">
      <c r="B437" s="289"/>
    </row>
    <row r="438" spans="2:2">
      <c r="B438" s="289"/>
    </row>
    <row r="439" spans="2:2">
      <c r="B439" s="289"/>
    </row>
    <row r="440" spans="2:2">
      <c r="B440" s="289"/>
    </row>
    <row r="441" spans="2:2">
      <c r="B441" s="289"/>
    </row>
    <row r="442" spans="2:2">
      <c r="B442" s="289"/>
    </row>
    <row r="443" spans="2:2">
      <c r="B443" s="289"/>
    </row>
    <row r="444" spans="2:2">
      <c r="B444" s="289"/>
    </row>
    <row r="445" spans="2:2">
      <c r="B445" s="289"/>
    </row>
    <row r="446" spans="2:2">
      <c r="B446" s="289"/>
    </row>
    <row r="447" spans="2:2">
      <c r="B447" s="289"/>
    </row>
    <row r="448" spans="2:2">
      <c r="B448" s="289"/>
    </row>
    <row r="449" spans="2:2">
      <c r="B449" s="289"/>
    </row>
    <row r="450" spans="2:2">
      <c r="B450" s="289"/>
    </row>
    <row r="451" spans="2:2">
      <c r="B451" s="289"/>
    </row>
    <row r="452" spans="2:2">
      <c r="B452" s="289"/>
    </row>
    <row r="453" spans="2:2">
      <c r="B453" s="289"/>
    </row>
    <row r="454" spans="2:2">
      <c r="B454" s="289"/>
    </row>
    <row r="455" spans="2:2">
      <c r="B455" s="289"/>
    </row>
    <row r="456" spans="2:2">
      <c r="B456" s="289"/>
    </row>
    <row r="457" spans="2:2">
      <c r="B457" s="289"/>
    </row>
    <row r="458" spans="2:2">
      <c r="B458" s="289"/>
    </row>
    <row r="459" spans="2:2">
      <c r="B459" s="289"/>
    </row>
    <row r="460" spans="2:2">
      <c r="B460" s="289"/>
    </row>
    <row r="461" spans="2:2">
      <c r="B461" s="289"/>
    </row>
    <row r="462" spans="2:2">
      <c r="B462" s="289"/>
    </row>
    <row r="463" spans="2:2">
      <c r="B463" s="289"/>
    </row>
    <row r="464" spans="2:2">
      <c r="B464" s="289"/>
    </row>
    <row r="465" spans="2:2">
      <c r="B465" s="289"/>
    </row>
    <row r="466" spans="2:2">
      <c r="B466" s="289"/>
    </row>
    <row r="467" spans="2:2">
      <c r="B467" s="289"/>
    </row>
    <row r="468" spans="2:2">
      <c r="B468" s="289"/>
    </row>
    <row r="469" spans="2:2">
      <c r="B469" s="289"/>
    </row>
    <row r="470" spans="2:2">
      <c r="B470" s="289"/>
    </row>
    <row r="471" spans="2:2">
      <c r="B471" s="289"/>
    </row>
    <row r="472" spans="2:2">
      <c r="B472" s="289"/>
    </row>
    <row r="473" spans="2:2">
      <c r="B473" s="289"/>
    </row>
    <row r="474" spans="2:2">
      <c r="B474" s="289"/>
    </row>
    <row r="475" spans="2:2">
      <c r="B475" s="289"/>
    </row>
    <row r="476" spans="2:2">
      <c r="B476" s="289"/>
    </row>
    <row r="477" spans="2:2">
      <c r="B477" s="289"/>
    </row>
    <row r="478" spans="2:2">
      <c r="B478" s="289"/>
    </row>
    <row r="479" spans="2:2">
      <c r="B479" s="289"/>
    </row>
    <row r="480" spans="2:2">
      <c r="B480" s="289"/>
    </row>
    <row r="481" spans="2:2">
      <c r="B481" s="289"/>
    </row>
    <row r="482" spans="2:2">
      <c r="B482" s="289"/>
    </row>
    <row r="483" spans="2:2">
      <c r="B483" s="289"/>
    </row>
    <row r="484" spans="2:2">
      <c r="B484" s="289"/>
    </row>
    <row r="485" spans="2:2">
      <c r="B485" s="289"/>
    </row>
    <row r="486" spans="2:2">
      <c r="B486" s="289"/>
    </row>
    <row r="487" spans="2:2">
      <c r="B487" s="289"/>
    </row>
    <row r="488" spans="2:2">
      <c r="B488" s="289"/>
    </row>
    <row r="489" spans="2:2">
      <c r="B489" s="289"/>
    </row>
    <row r="490" spans="2:2">
      <c r="B490" s="289"/>
    </row>
    <row r="491" spans="2:2">
      <c r="B491" s="289"/>
    </row>
    <row r="492" spans="2:2">
      <c r="B492" s="289"/>
    </row>
    <row r="493" spans="2:2">
      <c r="B493" s="289"/>
    </row>
    <row r="494" spans="2:2">
      <c r="B494" s="289"/>
    </row>
    <row r="495" spans="2:2">
      <c r="B495" s="289"/>
    </row>
    <row r="496" spans="2:2">
      <c r="B496" s="289"/>
    </row>
    <row r="497" spans="2:2">
      <c r="B497" s="289"/>
    </row>
    <row r="498" spans="2:2">
      <c r="B498" s="289"/>
    </row>
    <row r="499" spans="2:2">
      <c r="B499" s="289"/>
    </row>
    <row r="500" spans="2:2">
      <c r="B500" s="289"/>
    </row>
    <row r="501" spans="2:2">
      <c r="B501" s="289"/>
    </row>
    <row r="502" spans="2:2">
      <c r="B502" s="289"/>
    </row>
    <row r="503" spans="2:2">
      <c r="B503" s="289"/>
    </row>
    <row r="504" spans="2:2">
      <c r="B504" s="289"/>
    </row>
    <row r="505" spans="2:2">
      <c r="B505" s="289"/>
    </row>
    <row r="506" spans="2:2">
      <c r="B506" s="289"/>
    </row>
    <row r="507" spans="2:2">
      <c r="B507" s="289"/>
    </row>
    <row r="508" spans="2:2">
      <c r="B508" s="289"/>
    </row>
    <row r="509" spans="2:2">
      <c r="B509" s="289"/>
    </row>
    <row r="510" spans="2:2">
      <c r="B510" s="289"/>
    </row>
    <row r="511" spans="2:2">
      <c r="B511" s="289"/>
    </row>
    <row r="512" spans="2:2">
      <c r="B512" s="289"/>
    </row>
    <row r="513" spans="2:2">
      <c r="B513" s="289"/>
    </row>
    <row r="514" spans="2:2">
      <c r="B514" s="289"/>
    </row>
    <row r="515" spans="2:2">
      <c r="B515" s="289"/>
    </row>
    <row r="516" spans="2:2">
      <c r="B516" s="289"/>
    </row>
    <row r="517" spans="2:2">
      <c r="B517" s="289"/>
    </row>
    <row r="518" spans="2:2">
      <c r="B518" s="289"/>
    </row>
    <row r="519" spans="2:2">
      <c r="B519" s="289"/>
    </row>
    <row r="520" spans="2:2">
      <c r="B520" s="289"/>
    </row>
    <row r="521" spans="2:2">
      <c r="B521" s="289"/>
    </row>
    <row r="522" spans="2:2">
      <c r="B522" s="289"/>
    </row>
    <row r="523" spans="2:2">
      <c r="B523" s="289"/>
    </row>
    <row r="524" spans="2:2">
      <c r="B524" s="289"/>
    </row>
    <row r="525" spans="2:2">
      <c r="B525" s="289"/>
    </row>
    <row r="526" spans="2:2">
      <c r="B526" s="289"/>
    </row>
    <row r="527" spans="2:2">
      <c r="B527" s="289"/>
    </row>
    <row r="528" spans="2:2">
      <c r="B528" s="289"/>
    </row>
    <row r="529" spans="2:2">
      <c r="B529" s="289"/>
    </row>
    <row r="530" spans="2:2">
      <c r="B530" s="289"/>
    </row>
    <row r="531" spans="2:2">
      <c r="B531" s="289"/>
    </row>
    <row r="532" spans="2:2">
      <c r="B532" s="289"/>
    </row>
    <row r="533" spans="2:2">
      <c r="B533" s="289"/>
    </row>
    <row r="534" spans="2:2">
      <c r="B534" s="289"/>
    </row>
    <row r="535" spans="2:2">
      <c r="B535" s="289"/>
    </row>
    <row r="536" spans="2:2">
      <c r="B536" s="289"/>
    </row>
    <row r="537" spans="2:2">
      <c r="B537" s="289"/>
    </row>
    <row r="538" spans="2:2">
      <c r="B538" s="289"/>
    </row>
    <row r="539" spans="2:2">
      <c r="B539" s="289"/>
    </row>
    <row r="540" spans="2:2">
      <c r="B540" s="289"/>
    </row>
    <row r="541" spans="2:2">
      <c r="B541" s="289"/>
    </row>
    <row r="542" spans="2:2">
      <c r="B542" s="289"/>
    </row>
    <row r="543" spans="2:2">
      <c r="B543" s="289"/>
    </row>
    <row r="544" spans="2:2">
      <c r="B544" s="289"/>
    </row>
    <row r="545" spans="2:2">
      <c r="B545" s="289"/>
    </row>
    <row r="546" spans="2:2">
      <c r="B546" s="289"/>
    </row>
    <row r="547" spans="2:2">
      <c r="B547" s="289"/>
    </row>
    <row r="548" spans="2:2">
      <c r="B548" s="289"/>
    </row>
    <row r="549" spans="2:2">
      <c r="B549" s="289"/>
    </row>
    <row r="550" spans="2:2">
      <c r="B550" s="289"/>
    </row>
    <row r="551" spans="2:2">
      <c r="B551" s="289"/>
    </row>
    <row r="552" spans="2:2">
      <c r="B552" s="289"/>
    </row>
    <row r="553" spans="2:2">
      <c r="B553" s="289"/>
    </row>
    <row r="554" spans="2:2">
      <c r="B554" s="289"/>
    </row>
    <row r="555" spans="2:2">
      <c r="B555" s="289"/>
    </row>
    <row r="556" spans="2:2">
      <c r="B556" s="289"/>
    </row>
    <row r="557" spans="2:2">
      <c r="B557" s="289"/>
    </row>
    <row r="558" spans="2:2">
      <c r="B558" s="289"/>
    </row>
    <row r="559" spans="2:2">
      <c r="B559" s="289"/>
    </row>
    <row r="560" spans="2:2">
      <c r="B560" s="289"/>
    </row>
    <row r="561" spans="2:2">
      <c r="B561" s="289"/>
    </row>
    <row r="562" spans="2:2">
      <c r="B562" s="289"/>
    </row>
    <row r="563" spans="2:2">
      <c r="B563" s="289"/>
    </row>
    <row r="564" spans="2:2">
      <c r="B564" s="289"/>
    </row>
    <row r="565" spans="2:2">
      <c r="B565" s="289"/>
    </row>
    <row r="566" spans="2:2">
      <c r="B566" s="289"/>
    </row>
    <row r="567" spans="2:2">
      <c r="B567" s="289"/>
    </row>
    <row r="568" spans="2:2">
      <c r="B568" s="289"/>
    </row>
    <row r="569" spans="2:2">
      <c r="B569" s="289"/>
    </row>
    <row r="570" spans="2:2">
      <c r="B570" s="289"/>
    </row>
    <row r="571" spans="2:2">
      <c r="B571" s="289"/>
    </row>
    <row r="572" spans="2:2">
      <c r="B572" s="289"/>
    </row>
    <row r="573" spans="2:2">
      <c r="B573" s="289"/>
    </row>
    <row r="574" spans="2:2">
      <c r="B574" s="289"/>
    </row>
    <row r="575" spans="2:2">
      <c r="B575" s="289"/>
    </row>
    <row r="576" spans="2:2">
      <c r="B576" s="289"/>
    </row>
    <row r="577" spans="2:2">
      <c r="B577" s="289"/>
    </row>
    <row r="578" spans="2:2">
      <c r="B578" s="289"/>
    </row>
    <row r="579" spans="2:2">
      <c r="B579" s="289"/>
    </row>
    <row r="580" spans="2:2">
      <c r="B580" s="289"/>
    </row>
    <row r="581" spans="2:2">
      <c r="B581" s="289"/>
    </row>
    <row r="582" spans="2:2">
      <c r="B582" s="289"/>
    </row>
    <row r="583" spans="2:2">
      <c r="B583" s="289"/>
    </row>
    <row r="584" spans="2:2">
      <c r="B584" s="289"/>
    </row>
    <row r="585" spans="2:2">
      <c r="B585" s="289"/>
    </row>
    <row r="586" spans="2:2">
      <c r="B586" s="289"/>
    </row>
    <row r="587" spans="2:2">
      <c r="B587" s="289"/>
    </row>
    <row r="588" spans="2:2">
      <c r="B588" s="289"/>
    </row>
    <row r="589" spans="2:2">
      <c r="B589" s="289"/>
    </row>
    <row r="590" spans="2:2">
      <c r="B590" s="289"/>
    </row>
    <row r="591" spans="2:2">
      <c r="B591" s="289"/>
    </row>
    <row r="592" spans="2:2">
      <c r="B592" s="289"/>
    </row>
    <row r="593" spans="2:2">
      <c r="B593" s="289"/>
    </row>
    <row r="594" spans="2:2">
      <c r="B594" s="289"/>
    </row>
    <row r="595" spans="2:2">
      <c r="B595" s="289"/>
    </row>
    <row r="596" spans="2:2">
      <c r="B596" s="289"/>
    </row>
    <row r="597" spans="2:2">
      <c r="B597" s="289"/>
    </row>
    <row r="598" spans="2:2">
      <c r="B598" s="289"/>
    </row>
    <row r="599" spans="2:2">
      <c r="B599" s="289"/>
    </row>
    <row r="600" spans="2:2">
      <c r="B600" s="289"/>
    </row>
    <row r="601" spans="2:2">
      <c r="B601" s="289"/>
    </row>
    <row r="602" spans="2:2">
      <c r="B602" s="289"/>
    </row>
    <row r="603" spans="2:2">
      <c r="B603" s="289"/>
    </row>
    <row r="604" spans="2:2">
      <c r="B604" s="289"/>
    </row>
    <row r="605" spans="2:2">
      <c r="B605" s="289"/>
    </row>
    <row r="606" spans="2:2">
      <c r="B606" s="289"/>
    </row>
    <row r="607" spans="2:2">
      <c r="B607" s="289"/>
    </row>
    <row r="608" spans="2:2">
      <c r="B608" s="289"/>
    </row>
    <row r="609" spans="2:2">
      <c r="B609" s="289"/>
    </row>
    <row r="610" spans="2:2">
      <c r="B610" s="289"/>
    </row>
    <row r="611" spans="2:2">
      <c r="B611" s="289"/>
    </row>
    <row r="612" spans="2:2">
      <c r="B612" s="289"/>
    </row>
    <row r="613" spans="2:2">
      <c r="B613" s="289"/>
    </row>
    <row r="614" spans="2:2">
      <c r="B614" s="289"/>
    </row>
    <row r="615" spans="2:2">
      <c r="B615" s="289"/>
    </row>
    <row r="616" spans="2:2">
      <c r="B616" s="289"/>
    </row>
    <row r="617" spans="2:2">
      <c r="B617" s="289"/>
    </row>
    <row r="618" spans="2:2">
      <c r="B618" s="289"/>
    </row>
    <row r="619" spans="2:2">
      <c r="B619" s="289"/>
    </row>
    <row r="620" spans="2:2">
      <c r="B620" s="289"/>
    </row>
    <row r="621" spans="2:2">
      <c r="B621" s="289"/>
    </row>
    <row r="622" spans="2:2">
      <c r="B622" s="289"/>
    </row>
    <row r="623" spans="2:2">
      <c r="B623" s="289"/>
    </row>
    <row r="624" spans="2:2">
      <c r="B624" s="289"/>
    </row>
    <row r="625" spans="2:2">
      <c r="B625" s="289"/>
    </row>
    <row r="626" spans="2:2">
      <c r="B626" s="289"/>
    </row>
    <row r="627" spans="2:2">
      <c r="B627" s="289"/>
    </row>
    <row r="628" spans="2:2">
      <c r="B628" s="289"/>
    </row>
    <row r="629" spans="2:2">
      <c r="B629" s="289"/>
    </row>
    <row r="630" spans="2:2">
      <c r="B630" s="289"/>
    </row>
    <row r="631" spans="2:2">
      <c r="B631" s="289"/>
    </row>
    <row r="632" spans="2:2">
      <c r="B632" s="289"/>
    </row>
    <row r="633" spans="2:2">
      <c r="B633" s="289"/>
    </row>
    <row r="634" spans="2:2">
      <c r="B634" s="289"/>
    </row>
    <row r="635" spans="2:2">
      <c r="B635" s="289"/>
    </row>
    <row r="636" spans="2:2">
      <c r="B636" s="289"/>
    </row>
    <row r="637" spans="2:2">
      <c r="B637" s="289"/>
    </row>
    <row r="638" spans="2:2">
      <c r="B638" s="289"/>
    </row>
    <row r="639" spans="2:2">
      <c r="B639" s="289"/>
    </row>
    <row r="640" spans="2:2">
      <c r="B640" s="289"/>
    </row>
    <row r="641" spans="2:2">
      <c r="B641" s="289"/>
    </row>
    <row r="642" spans="2:2">
      <c r="B642" s="289"/>
    </row>
    <row r="643" spans="2:2">
      <c r="B643" s="289"/>
    </row>
    <row r="644" spans="2:2">
      <c r="B644" s="289"/>
    </row>
    <row r="645" spans="2:2">
      <c r="B645" s="289"/>
    </row>
    <row r="646" spans="2:2">
      <c r="B646" s="289"/>
    </row>
    <row r="647" spans="2:2">
      <c r="B647" s="289"/>
    </row>
    <row r="648" spans="2:2">
      <c r="B648" s="289"/>
    </row>
    <row r="649" spans="2:2">
      <c r="B649" s="289"/>
    </row>
    <row r="650" spans="2:2">
      <c r="B650" s="289"/>
    </row>
    <row r="651" spans="2:2">
      <c r="B651" s="289"/>
    </row>
    <row r="652" spans="2:2">
      <c r="B652" s="289"/>
    </row>
    <row r="653" spans="2:2">
      <c r="B653" s="289"/>
    </row>
    <row r="654" spans="2:2">
      <c r="B654" s="289"/>
    </row>
    <row r="655" spans="2:2">
      <c r="B655" s="289"/>
    </row>
    <row r="656" spans="2:2">
      <c r="B656" s="289"/>
    </row>
    <row r="657" spans="2:2">
      <c r="B657" s="289"/>
    </row>
    <row r="658" spans="2:2">
      <c r="B658" s="289"/>
    </row>
    <row r="659" spans="2:2">
      <c r="B659" s="289"/>
    </row>
    <row r="660" spans="2:2">
      <c r="B660" s="289"/>
    </row>
    <row r="661" spans="2:2">
      <c r="B661" s="289"/>
    </row>
    <row r="662" spans="2:2">
      <c r="B662" s="289"/>
    </row>
    <row r="663" spans="2:2">
      <c r="B663" s="289"/>
    </row>
    <row r="664" spans="2:2">
      <c r="B664" s="289"/>
    </row>
    <row r="665" spans="2:2">
      <c r="B665" s="289"/>
    </row>
    <row r="666" spans="2:2">
      <c r="B666" s="289"/>
    </row>
    <row r="667" spans="2:2">
      <c r="B667" s="289"/>
    </row>
    <row r="668" spans="2:2">
      <c r="B668" s="289"/>
    </row>
    <row r="669" spans="2:2">
      <c r="B669" s="289"/>
    </row>
    <row r="670" spans="2:2">
      <c r="B670" s="289"/>
    </row>
    <row r="671" spans="2:2">
      <c r="B671" s="289"/>
    </row>
    <row r="672" spans="2:2">
      <c r="B672" s="289"/>
    </row>
    <row r="673" spans="2:2">
      <c r="B673" s="289"/>
    </row>
    <row r="674" spans="2:2">
      <c r="B674" s="289"/>
    </row>
    <row r="675" spans="2:2">
      <c r="B675" s="289"/>
    </row>
    <row r="676" spans="2:2">
      <c r="B676" s="289"/>
    </row>
    <row r="677" spans="2:2">
      <c r="B677" s="289"/>
    </row>
    <row r="678" spans="2:2">
      <c r="B678" s="289"/>
    </row>
    <row r="679" spans="2:2">
      <c r="B679" s="289"/>
    </row>
    <row r="680" spans="2:2">
      <c r="B680" s="289"/>
    </row>
    <row r="681" spans="2:2">
      <c r="B681" s="289"/>
    </row>
    <row r="682" spans="2:2">
      <c r="B682" s="289"/>
    </row>
    <row r="683" spans="2:2">
      <c r="B683" s="289"/>
    </row>
    <row r="684" spans="2:2">
      <c r="B684" s="289"/>
    </row>
    <row r="685" spans="2:2">
      <c r="B685" s="289"/>
    </row>
    <row r="686" spans="2:2">
      <c r="B686" s="289"/>
    </row>
    <row r="687" spans="2:2">
      <c r="B687" s="289"/>
    </row>
    <row r="688" spans="2:2">
      <c r="B688" s="289"/>
    </row>
    <row r="689" spans="2:2">
      <c r="B689" s="289"/>
    </row>
    <row r="690" spans="2:2">
      <c r="B690" s="289"/>
    </row>
    <row r="691" spans="2:2">
      <c r="B691" s="289"/>
    </row>
    <row r="692" spans="2:2">
      <c r="B692" s="289"/>
    </row>
    <row r="693" spans="2:2">
      <c r="B693" s="289"/>
    </row>
    <row r="694" spans="2:2">
      <c r="B694" s="289"/>
    </row>
    <row r="695" spans="2:2">
      <c r="B695" s="289"/>
    </row>
    <row r="696" spans="2:2">
      <c r="B696" s="289"/>
    </row>
    <row r="697" spans="2:2">
      <c r="B697" s="289"/>
    </row>
    <row r="698" spans="2:2">
      <c r="B698" s="289"/>
    </row>
    <row r="699" spans="2:2">
      <c r="B699" s="289"/>
    </row>
    <row r="700" spans="2:2">
      <c r="B700" s="289"/>
    </row>
    <row r="701" spans="2:2">
      <c r="B701" s="289"/>
    </row>
    <row r="702" spans="2:2">
      <c r="B702" s="289"/>
    </row>
    <row r="703" spans="2:2">
      <c r="B703" s="289"/>
    </row>
    <row r="704" spans="2:2">
      <c r="B704" s="289"/>
    </row>
    <row r="705" spans="2:2">
      <c r="B705" s="289"/>
    </row>
    <row r="706" spans="2:2">
      <c r="B706" s="289"/>
    </row>
    <row r="707" spans="2:2">
      <c r="B707" s="289"/>
    </row>
    <row r="708" spans="2:2">
      <c r="B708" s="289"/>
    </row>
    <row r="709" spans="2:2">
      <c r="B709" s="289"/>
    </row>
    <row r="710" spans="2:2">
      <c r="B710" s="289"/>
    </row>
    <row r="711" spans="2:2">
      <c r="B711" s="289"/>
    </row>
    <row r="712" spans="2:2">
      <c r="B712" s="289"/>
    </row>
    <row r="713" spans="2:2">
      <c r="B713" s="289"/>
    </row>
    <row r="714" spans="2:2">
      <c r="B714" s="289"/>
    </row>
    <row r="715" spans="2:2">
      <c r="B715" s="289"/>
    </row>
    <row r="716" spans="2:2">
      <c r="B716" s="289"/>
    </row>
    <row r="717" spans="2:2">
      <c r="B717" s="289"/>
    </row>
    <row r="718" spans="2:2">
      <c r="B718" s="289"/>
    </row>
    <row r="719" spans="2:2">
      <c r="B719" s="289"/>
    </row>
    <row r="720" spans="2:2">
      <c r="B720" s="289"/>
    </row>
    <row r="721" spans="2:2">
      <c r="B721" s="289"/>
    </row>
    <row r="722" spans="2:2">
      <c r="B722" s="289"/>
    </row>
    <row r="723" spans="2:2">
      <c r="B723" s="289"/>
    </row>
    <row r="724" spans="2:2">
      <c r="B724" s="289"/>
    </row>
    <row r="725" spans="2:2">
      <c r="B725" s="289"/>
    </row>
    <row r="726" spans="2:2">
      <c r="B726" s="289"/>
    </row>
    <row r="727" spans="2:2">
      <c r="B727" s="289"/>
    </row>
    <row r="728" spans="2:2">
      <c r="B728" s="289"/>
    </row>
    <row r="729" spans="2:2">
      <c r="B729" s="289"/>
    </row>
    <row r="730" spans="2:2">
      <c r="B730" s="289"/>
    </row>
    <row r="731" spans="2:2">
      <c r="B731" s="289"/>
    </row>
    <row r="732" spans="2:2">
      <c r="B732" s="289"/>
    </row>
    <row r="733" spans="2:2">
      <c r="B733" s="289"/>
    </row>
    <row r="734" spans="2:2">
      <c r="B734" s="289"/>
    </row>
    <row r="735" spans="2:2">
      <c r="B735" s="289"/>
    </row>
    <row r="736" spans="2:2">
      <c r="B736" s="289"/>
    </row>
    <row r="737" spans="2:2">
      <c r="B737" s="289"/>
    </row>
    <row r="738" spans="2:2">
      <c r="B738" s="289"/>
    </row>
    <row r="739" spans="2:2">
      <c r="B739" s="289"/>
    </row>
    <row r="740" spans="2:2">
      <c r="B740" s="289"/>
    </row>
    <row r="741" spans="2:2">
      <c r="B741" s="289"/>
    </row>
    <row r="742" spans="2:2">
      <c r="B742" s="289"/>
    </row>
    <row r="743" spans="2:2">
      <c r="B743" s="289"/>
    </row>
    <row r="744" spans="2:2">
      <c r="B744" s="289"/>
    </row>
    <row r="745" spans="2:2">
      <c r="B745" s="289"/>
    </row>
    <row r="746" spans="2:2">
      <c r="B746" s="289"/>
    </row>
    <row r="747" spans="2:2">
      <c r="B747" s="289"/>
    </row>
    <row r="748" spans="2:2">
      <c r="B748" s="289"/>
    </row>
    <row r="749" spans="2:2">
      <c r="B749" s="289"/>
    </row>
    <row r="750" spans="2:2">
      <c r="B750" s="289"/>
    </row>
    <row r="751" spans="2:2">
      <c r="B751" s="289"/>
    </row>
    <row r="752" spans="2:2">
      <c r="B752" s="289"/>
    </row>
    <row r="753" spans="2:2">
      <c r="B753" s="289"/>
    </row>
    <row r="754" spans="2:2">
      <c r="B754" s="289"/>
    </row>
    <row r="755" spans="2:2">
      <c r="B755" s="289"/>
    </row>
    <row r="756" spans="2:2">
      <c r="B756" s="289"/>
    </row>
    <row r="757" spans="2:2">
      <c r="B757" s="289"/>
    </row>
    <row r="758" spans="2:2">
      <c r="B758" s="289"/>
    </row>
    <row r="759" spans="2:2">
      <c r="B759" s="289"/>
    </row>
    <row r="760" spans="2:2">
      <c r="B760" s="289"/>
    </row>
    <row r="761" spans="2:2">
      <c r="B761" s="289"/>
    </row>
    <row r="762" spans="2:2">
      <c r="B762" s="289"/>
    </row>
    <row r="763" spans="2:2">
      <c r="B763" s="289"/>
    </row>
    <row r="764" spans="2:2">
      <c r="B764" s="289"/>
    </row>
    <row r="765" spans="2:2">
      <c r="B765" s="289"/>
    </row>
    <row r="766" spans="2:2">
      <c r="B766" s="289"/>
    </row>
    <row r="767" spans="2:2">
      <c r="B767" s="289"/>
    </row>
    <row r="768" spans="2:2">
      <c r="B768" s="289"/>
    </row>
    <row r="769" spans="2:2">
      <c r="B769" s="289"/>
    </row>
    <row r="770" spans="2:2">
      <c r="B770" s="289"/>
    </row>
    <row r="771" spans="2:2">
      <c r="B771" s="289"/>
    </row>
    <row r="772" spans="2:2">
      <c r="B772" s="289"/>
    </row>
    <row r="773" spans="2:2">
      <c r="B773" s="289"/>
    </row>
    <row r="774" spans="2:2">
      <c r="B774" s="289"/>
    </row>
    <row r="775" spans="2:2">
      <c r="B775" s="289"/>
    </row>
    <row r="776" spans="2:2">
      <c r="B776" s="289"/>
    </row>
    <row r="777" spans="2:2">
      <c r="B777" s="289"/>
    </row>
    <row r="778" spans="2:2">
      <c r="B778" s="289"/>
    </row>
    <row r="779" spans="2:2">
      <c r="B779" s="289"/>
    </row>
    <row r="780" spans="2:2">
      <c r="B780" s="289"/>
    </row>
    <row r="781" spans="2:2">
      <c r="B781" s="289"/>
    </row>
    <row r="782" spans="2:2">
      <c r="B782" s="289"/>
    </row>
    <row r="783" spans="2:2">
      <c r="B783" s="289"/>
    </row>
    <row r="784" spans="2:2">
      <c r="B784" s="289"/>
    </row>
    <row r="785" spans="2:2">
      <c r="B785" s="289"/>
    </row>
    <row r="786" spans="2:2">
      <c r="B786" s="289"/>
    </row>
    <row r="787" spans="2:2">
      <c r="B787" s="289"/>
    </row>
    <row r="788" spans="2:2">
      <c r="B788" s="289"/>
    </row>
    <row r="789" spans="2:2">
      <c r="B789" s="289"/>
    </row>
    <row r="790" spans="2:2">
      <c r="B790" s="289"/>
    </row>
    <row r="791" spans="2:2">
      <c r="B791" s="289"/>
    </row>
    <row r="792" spans="2:2">
      <c r="B792" s="289"/>
    </row>
    <row r="793" spans="2:2">
      <c r="B793" s="289"/>
    </row>
    <row r="794" spans="2:2">
      <c r="B794" s="289"/>
    </row>
    <row r="795" spans="2:2">
      <c r="B795" s="289"/>
    </row>
    <row r="796" spans="2:2">
      <c r="B796" s="289"/>
    </row>
    <row r="797" spans="2:2">
      <c r="B797" s="289"/>
    </row>
    <row r="798" spans="2:2">
      <c r="B798" s="289"/>
    </row>
    <row r="799" spans="2:2">
      <c r="B799" s="289"/>
    </row>
    <row r="800" spans="2:2">
      <c r="B800" s="289"/>
    </row>
    <row r="801" spans="2:2">
      <c r="B801" s="289"/>
    </row>
    <row r="802" spans="2:2">
      <c r="B802" s="289"/>
    </row>
    <row r="803" spans="2:2">
      <c r="B803" s="289"/>
    </row>
    <row r="804" spans="2:2">
      <c r="B804" s="289"/>
    </row>
    <row r="805" spans="2:2">
      <c r="B805" s="289"/>
    </row>
    <row r="806" spans="2:2">
      <c r="B806" s="289"/>
    </row>
    <row r="807" spans="2:2">
      <c r="B807" s="289"/>
    </row>
    <row r="808" spans="2:2">
      <c r="B808" s="289"/>
    </row>
    <row r="809" spans="2:2">
      <c r="B809" s="289"/>
    </row>
    <row r="810" spans="2:2">
      <c r="B810" s="289"/>
    </row>
    <row r="811" spans="2:2">
      <c r="B811" s="289"/>
    </row>
    <row r="812" spans="2:2">
      <c r="B812" s="289"/>
    </row>
    <row r="813" spans="2:2">
      <c r="B813" s="289"/>
    </row>
    <row r="814" spans="2:2">
      <c r="B814" s="289"/>
    </row>
    <row r="815" spans="2:2">
      <c r="B815" s="289"/>
    </row>
    <row r="816" spans="2:2">
      <c r="B816" s="289"/>
    </row>
    <row r="817" spans="2:2">
      <c r="B817" s="289"/>
    </row>
    <row r="818" spans="2:2">
      <c r="B818" s="289"/>
    </row>
    <row r="819" spans="2:2">
      <c r="B819" s="289"/>
    </row>
    <row r="820" spans="2:2">
      <c r="B820" s="289"/>
    </row>
    <row r="821" spans="2:2">
      <c r="B821" s="289"/>
    </row>
    <row r="822" spans="2:2">
      <c r="B822" s="289"/>
    </row>
    <row r="823" spans="2:2">
      <c r="B823" s="289"/>
    </row>
    <row r="824" spans="2:2">
      <c r="B824" s="289"/>
    </row>
    <row r="825" spans="2:2">
      <c r="B825" s="289"/>
    </row>
    <row r="826" spans="2:2">
      <c r="B826" s="289"/>
    </row>
    <row r="827" spans="2:2">
      <c r="B827" s="289"/>
    </row>
    <row r="828" spans="2:2">
      <c r="B828" s="289"/>
    </row>
    <row r="829" spans="2:2">
      <c r="B829" s="289"/>
    </row>
    <row r="830" spans="2:2">
      <c r="B830" s="289"/>
    </row>
    <row r="831" spans="2:2">
      <c r="B831" s="289"/>
    </row>
    <row r="832" spans="2:2">
      <c r="B832" s="289"/>
    </row>
    <row r="833" spans="2:2">
      <c r="B833" s="289"/>
    </row>
    <row r="834" spans="2:2">
      <c r="B834" s="289"/>
    </row>
    <row r="835" spans="2:2">
      <c r="B835" s="289"/>
    </row>
    <row r="836" spans="2:2">
      <c r="B836" s="289"/>
    </row>
    <row r="837" spans="2:2">
      <c r="B837" s="289"/>
    </row>
    <row r="838" spans="2:2">
      <c r="B838" s="289"/>
    </row>
    <row r="839" spans="2:2">
      <c r="B839" s="289"/>
    </row>
    <row r="840" spans="2:2">
      <c r="B840" s="289"/>
    </row>
    <row r="841" spans="2:2">
      <c r="B841" s="289"/>
    </row>
    <row r="842" spans="2:2">
      <c r="B842" s="289"/>
    </row>
    <row r="843" spans="2:2">
      <c r="B843" s="289"/>
    </row>
    <row r="844" spans="2:2">
      <c r="B844" s="289"/>
    </row>
    <row r="845" spans="2:2">
      <c r="B845" s="289"/>
    </row>
    <row r="846" spans="2:2">
      <c r="B846" s="289"/>
    </row>
    <row r="847" spans="2:2">
      <c r="B847" s="289"/>
    </row>
    <row r="848" spans="2:2">
      <c r="B848" s="289"/>
    </row>
    <row r="849" spans="2:2">
      <c r="B849" s="289"/>
    </row>
    <row r="850" spans="2:2">
      <c r="B850" s="289"/>
    </row>
    <row r="851" spans="2:2">
      <c r="B851" s="289"/>
    </row>
    <row r="852" spans="2:2">
      <c r="B852" s="289"/>
    </row>
    <row r="853" spans="2:2">
      <c r="B853" s="289"/>
    </row>
    <row r="854" spans="2:2">
      <c r="B854" s="289"/>
    </row>
    <row r="855" spans="2:2">
      <c r="B855" s="289"/>
    </row>
    <row r="856" spans="2:2">
      <c r="B856" s="289"/>
    </row>
    <row r="857" spans="2:2">
      <c r="B857" s="289"/>
    </row>
    <row r="858" spans="2:2">
      <c r="B858" s="289"/>
    </row>
    <row r="859" spans="2:2">
      <c r="B859" s="289"/>
    </row>
    <row r="860" spans="2:2">
      <c r="B860" s="289"/>
    </row>
    <row r="861" spans="2:2">
      <c r="B861" s="289"/>
    </row>
    <row r="862" spans="2:2">
      <c r="B862" s="289"/>
    </row>
    <row r="863" spans="2:2">
      <c r="B863" s="289"/>
    </row>
    <row r="864" spans="2:2">
      <c r="B864" s="289"/>
    </row>
    <row r="865" spans="2:2">
      <c r="B865" s="289"/>
    </row>
    <row r="866" spans="2:2">
      <c r="B866" s="289"/>
    </row>
    <row r="867" spans="2:2">
      <c r="B867" s="289"/>
    </row>
    <row r="868" spans="2:2">
      <c r="B868" s="289"/>
    </row>
    <row r="869" spans="2:2">
      <c r="B869" s="289"/>
    </row>
    <row r="870" spans="2:2">
      <c r="B870" s="289"/>
    </row>
    <row r="871" spans="2:2">
      <c r="B871" s="289"/>
    </row>
    <row r="872" spans="2:2">
      <c r="B872" s="289"/>
    </row>
    <row r="873" spans="2:2">
      <c r="B873" s="289"/>
    </row>
    <row r="874" spans="2:2">
      <c r="B874" s="289"/>
    </row>
    <row r="875" spans="2:2">
      <c r="B875" s="289"/>
    </row>
    <row r="876" spans="2:2">
      <c r="B876" s="289"/>
    </row>
    <row r="877" spans="2:2">
      <c r="B877" s="289"/>
    </row>
    <row r="878" spans="2:2">
      <c r="B878" s="289"/>
    </row>
    <row r="879" spans="2:2">
      <c r="B879" s="289"/>
    </row>
    <row r="880" spans="2:2">
      <c r="B880" s="289"/>
    </row>
    <row r="881" spans="2:2">
      <c r="B881" s="289"/>
    </row>
    <row r="882" spans="2:2">
      <c r="B882" s="289"/>
    </row>
    <row r="883" spans="2:2">
      <c r="B883" s="289"/>
    </row>
    <row r="884" spans="2:2">
      <c r="B884" s="289"/>
    </row>
    <row r="885" spans="2:2">
      <c r="B885" s="289"/>
    </row>
    <row r="886" spans="2:2">
      <c r="B886" s="289"/>
    </row>
    <row r="887" spans="2:2">
      <c r="B887" s="289"/>
    </row>
    <row r="888" spans="2:2">
      <c r="B888" s="289"/>
    </row>
    <row r="889" spans="2:2">
      <c r="B889" s="289"/>
    </row>
    <row r="890" spans="2:2">
      <c r="B890" s="289"/>
    </row>
    <row r="891" spans="2:2">
      <c r="B891" s="289"/>
    </row>
    <row r="892" spans="2:2">
      <c r="B892" s="289"/>
    </row>
    <row r="893" spans="2:2">
      <c r="B893" s="289"/>
    </row>
    <row r="894" spans="2:2">
      <c r="B894" s="289"/>
    </row>
    <row r="895" spans="2:2">
      <c r="B895" s="289"/>
    </row>
    <row r="896" spans="2:2">
      <c r="B896" s="289"/>
    </row>
    <row r="897" spans="2:2">
      <c r="B897" s="289"/>
    </row>
    <row r="898" spans="2:2">
      <c r="B898" s="289"/>
    </row>
    <row r="899" spans="2:2">
      <c r="B899" s="289"/>
    </row>
    <row r="900" spans="2:2">
      <c r="B900" s="289"/>
    </row>
    <row r="901" spans="2:2">
      <c r="B901" s="289"/>
    </row>
    <row r="902" spans="2:2">
      <c r="B902" s="289"/>
    </row>
    <row r="903" spans="2:2">
      <c r="B903" s="289"/>
    </row>
    <row r="904" spans="2:2">
      <c r="B904" s="289"/>
    </row>
    <row r="905" spans="2:2">
      <c r="B905" s="289"/>
    </row>
    <row r="906" spans="2:2">
      <c r="B906" s="289"/>
    </row>
    <row r="907" spans="2:2">
      <c r="B907" s="289"/>
    </row>
    <row r="908" spans="2:2">
      <c r="B908" s="289"/>
    </row>
    <row r="909" spans="2:2">
      <c r="B909" s="289"/>
    </row>
    <row r="910" spans="2:2">
      <c r="B910" s="289"/>
    </row>
    <row r="911" spans="2:2">
      <c r="B911" s="289"/>
    </row>
    <row r="912" spans="2:2">
      <c r="B912" s="289"/>
    </row>
    <row r="913" spans="2:2">
      <c r="B913" s="289"/>
    </row>
    <row r="914" spans="2:2">
      <c r="B914" s="289"/>
    </row>
    <row r="915" spans="2:2">
      <c r="B915" s="289"/>
    </row>
    <row r="916" spans="2:2">
      <c r="B916" s="289"/>
    </row>
    <row r="917" spans="2:2">
      <c r="B917" s="289"/>
    </row>
    <row r="918" spans="2:2">
      <c r="B918" s="289"/>
    </row>
    <row r="919" spans="2:2">
      <c r="B919" s="289"/>
    </row>
    <row r="920" spans="2:2">
      <c r="B920" s="289"/>
    </row>
    <row r="921" spans="2:2">
      <c r="B921" s="289"/>
    </row>
    <row r="922" spans="2:2">
      <c r="B922" s="289"/>
    </row>
    <row r="923" spans="2:2">
      <c r="B923" s="289"/>
    </row>
    <row r="924" spans="2:2">
      <c r="B924" s="289"/>
    </row>
    <row r="925" spans="2:2">
      <c r="B925" s="289"/>
    </row>
    <row r="926" spans="2:2">
      <c r="B926" s="289"/>
    </row>
    <row r="927" spans="2:2">
      <c r="B927" s="289"/>
    </row>
    <row r="928" spans="2:2">
      <c r="B928" s="289"/>
    </row>
    <row r="929" spans="2:2">
      <c r="B929" s="289"/>
    </row>
    <row r="930" spans="2:2">
      <c r="B930" s="289"/>
    </row>
    <row r="931" spans="2:2">
      <c r="B931" s="289"/>
    </row>
    <row r="932" spans="2:2">
      <c r="B932" s="289"/>
    </row>
    <row r="933" spans="2:2">
      <c r="B933" s="289"/>
    </row>
    <row r="934" spans="2:2">
      <c r="B934" s="289"/>
    </row>
    <row r="935" spans="2:2">
      <c r="B935" s="289"/>
    </row>
    <row r="936" spans="2:2">
      <c r="B936" s="289"/>
    </row>
    <row r="937" spans="2:2">
      <c r="B937" s="289"/>
    </row>
    <row r="938" spans="2:2">
      <c r="B938" s="289"/>
    </row>
    <row r="939" spans="2:2">
      <c r="B939" s="289"/>
    </row>
    <row r="940" spans="2:2">
      <c r="B940" s="289"/>
    </row>
    <row r="941" spans="2:2">
      <c r="B941" s="289"/>
    </row>
    <row r="942" spans="2:2">
      <c r="B942" s="289"/>
    </row>
    <row r="943" spans="2:2">
      <c r="B943" s="289"/>
    </row>
    <row r="944" spans="2:2">
      <c r="B944" s="289"/>
    </row>
    <row r="945" spans="2:2">
      <c r="B945" s="289"/>
    </row>
    <row r="946" spans="2:2">
      <c r="B946" s="289"/>
    </row>
    <row r="947" spans="2:2">
      <c r="B947" s="289"/>
    </row>
    <row r="948" spans="2:2">
      <c r="B948" s="289"/>
    </row>
    <row r="949" spans="2:2">
      <c r="B949" s="289"/>
    </row>
    <row r="950" spans="2:2">
      <c r="B950" s="289"/>
    </row>
    <row r="951" spans="2:2">
      <c r="B951" s="289"/>
    </row>
    <row r="952" spans="2:2">
      <c r="B952" s="289"/>
    </row>
    <row r="953" spans="2:2">
      <c r="B953" s="289"/>
    </row>
    <row r="954" spans="2:2">
      <c r="B954" s="289"/>
    </row>
    <row r="955" spans="2:2">
      <c r="B955" s="289"/>
    </row>
    <row r="956" spans="2:2">
      <c r="B956" s="289"/>
    </row>
    <row r="957" spans="2:2">
      <c r="B957" s="289"/>
    </row>
    <row r="958" spans="2:2">
      <c r="B958" s="289"/>
    </row>
    <row r="959" spans="2:2">
      <c r="B959" s="289"/>
    </row>
    <row r="960" spans="2:2">
      <c r="B960" s="289"/>
    </row>
    <row r="961" spans="2:2">
      <c r="B961" s="289"/>
    </row>
    <row r="962" spans="2:2">
      <c r="B962" s="289"/>
    </row>
    <row r="963" spans="2:2">
      <c r="B963" s="289"/>
    </row>
    <row r="964" spans="2:2">
      <c r="B964" s="289"/>
    </row>
    <row r="965" spans="2:2">
      <c r="B965" s="289"/>
    </row>
    <row r="966" spans="2:2">
      <c r="B966" s="289"/>
    </row>
    <row r="967" spans="2:2">
      <c r="B967" s="289"/>
    </row>
    <row r="968" spans="2:2">
      <c r="B968" s="289"/>
    </row>
    <row r="969" spans="2:2">
      <c r="B969" s="289"/>
    </row>
    <row r="970" spans="2:2">
      <c r="B970" s="289"/>
    </row>
    <row r="971" spans="2:2">
      <c r="B971" s="289"/>
    </row>
    <row r="972" spans="2:2">
      <c r="B972" s="289"/>
    </row>
    <row r="973" spans="2:2">
      <c r="B973" s="289"/>
    </row>
    <row r="974" spans="2:2">
      <c r="B974" s="289"/>
    </row>
    <row r="975" spans="2:2">
      <c r="B975" s="289"/>
    </row>
    <row r="976" spans="2:2">
      <c r="B976" s="289"/>
    </row>
    <row r="977" spans="2:2">
      <c r="B977" s="289"/>
    </row>
    <row r="978" spans="2:2">
      <c r="B978" s="289"/>
    </row>
    <row r="979" spans="2:2">
      <c r="B979" s="289"/>
    </row>
    <row r="980" spans="2:2">
      <c r="B980" s="289"/>
    </row>
    <row r="981" spans="2:2">
      <c r="B981" s="289"/>
    </row>
    <row r="982" spans="2:2">
      <c r="B982" s="289"/>
    </row>
    <row r="983" spans="2:2">
      <c r="B983" s="289"/>
    </row>
    <row r="984" spans="2:2">
      <c r="B984" s="289"/>
    </row>
    <row r="985" spans="2:2">
      <c r="B985" s="289"/>
    </row>
    <row r="986" spans="2:2">
      <c r="B986" s="289"/>
    </row>
    <row r="987" spans="2:2">
      <c r="B987" s="289"/>
    </row>
    <row r="988" spans="2:2">
      <c r="B988" s="289"/>
    </row>
    <row r="989" spans="2:2">
      <c r="B989" s="289"/>
    </row>
    <row r="990" spans="2:2">
      <c r="B990" s="289"/>
    </row>
    <row r="991" spans="2:2">
      <c r="B991" s="289"/>
    </row>
    <row r="992" spans="2:2">
      <c r="B992" s="289"/>
    </row>
    <row r="993" spans="2:2">
      <c r="B993" s="289"/>
    </row>
    <row r="994" spans="2:2">
      <c r="B994" s="289"/>
    </row>
    <row r="995" spans="2:2">
      <c r="B995" s="289"/>
    </row>
    <row r="996" spans="2:2">
      <c r="B996" s="289"/>
    </row>
    <row r="997" spans="2:2">
      <c r="B997" s="289"/>
    </row>
    <row r="998" spans="2:2">
      <c r="B998" s="289"/>
    </row>
    <row r="999" spans="2:2">
      <c r="B999" s="289"/>
    </row>
    <row r="1000" spans="2:2">
      <c r="B1000" s="289"/>
    </row>
    <row r="1001" spans="2:2">
      <c r="B1001" s="28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21</vt:i4>
      </vt:variant>
    </vt:vector>
  </HeadingPairs>
  <TitlesOfParts>
    <vt:vector size="21" baseType="lpstr">
      <vt:lpstr>coverpage</vt:lpstr>
      <vt:lpstr>BUDGET </vt:lpstr>
      <vt:lpstr>attachment 1 oper</vt:lpstr>
      <vt:lpstr>attachment 2 proj</vt:lpstr>
      <vt:lpstr>Base Department Template</vt:lpstr>
      <vt:lpstr>DEA-C</vt:lpstr>
      <vt:lpstr>OVP</vt:lpstr>
      <vt:lpstr>DBM</vt:lpstr>
      <vt:lpstr>DBM - CONTINGENCY FUND</vt:lpstr>
      <vt:lpstr>(X) DBM-LIONS Sector</vt:lpstr>
      <vt:lpstr>DBM - Scholars Sector</vt:lpstr>
      <vt:lpstr>DBM-Sports Sector</vt:lpstr>
      <vt:lpstr>DOC</vt:lpstr>
      <vt:lpstr>CDI</vt:lpstr>
      <vt:lpstr>CMH</vt:lpstr>
      <vt:lpstr>CGE</vt:lpstr>
      <vt:lpstr>CASMV</vt:lpstr>
      <vt:lpstr>JGSOM</vt:lpstr>
      <vt:lpstr>SOSE</vt:lpstr>
      <vt:lpstr>SOSS</vt:lpstr>
      <vt:lpstr>SOH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2020-10-08T01:43:57Z</dcterms:created>
  <dcterms:modified xsi:type="dcterms:W3CDTF">2020-10-08T01:43:57Z</dcterms:modified>
</cp:coreProperties>
</file>